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3"/>
  </bookViews>
  <sheets>
    <sheet name="工程量1" sheetId="21" r:id="rId1"/>
    <sheet name="工程量2" sheetId="22" r:id="rId2"/>
    <sheet name="工程量3" sheetId="23" r:id="rId3"/>
    <sheet name="工程量4" sheetId="24" r:id="rId4"/>
  </sheets>
  <definedNames>
    <definedName name="_xlnm._FilterDatabase" localSheetId="0" hidden="1">工程量1!$A$1:$G$87</definedName>
    <definedName name="_xlnm._FilterDatabase" localSheetId="1" hidden="1">工程量2!$A$1:$G$92</definedName>
    <definedName name="_xlnm._FilterDatabase" localSheetId="2" hidden="1">工程量3!$A$1:$G$87</definedName>
    <definedName name="_xlnm._FilterDatabase" localSheetId="3" hidden="1">工程量4!$A$1:$G$72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<sst xmlns="http://schemas.openxmlformats.org/spreadsheetml/2006/main" count="764" uniqueCount="136">
  <si>
    <t>附件：工程量清单报价表1</t>
  </si>
  <si>
    <t>马场镇-马场社区、牛场乡-
方井村、九龙村、乐公社区、以朵村</t>
  </si>
  <si>
    <t>序号</t>
  </si>
  <si>
    <t>项目</t>
  </si>
  <si>
    <t>单位</t>
  </si>
  <si>
    <t>暂定数量</t>
  </si>
  <si>
    <t>固定不含税综合单价（元）</t>
  </si>
  <si>
    <t>不含税小计（元）</t>
  </si>
  <si>
    <t>备注</t>
  </si>
  <si>
    <t>一、田块整治工程</t>
  </si>
  <si>
    <t>表土剥离</t>
  </si>
  <si>
    <t>m3</t>
  </si>
  <si>
    <t>土方回填</t>
  </si>
  <si>
    <t>挖掘机挖土方</t>
  </si>
  <si>
    <t>石方机械开挖</t>
  </si>
  <si>
    <t>开挖石方外运</t>
  </si>
  <si>
    <t>土方开挖</t>
  </si>
  <si>
    <t>机械修筑土坎</t>
  </si>
  <si>
    <t>浆砌毛石基础（利旧）</t>
  </si>
  <si>
    <t>含辅材</t>
  </si>
  <si>
    <t>浆砌块石墙身（利旧）</t>
  </si>
  <si>
    <t>C25混凝土压顶</t>
  </si>
  <si>
    <t>pvc管安装</t>
  </si>
  <si>
    <t>m</t>
  </si>
  <si>
    <t>变形缩缝</t>
  </si>
  <si>
    <t>m2</t>
  </si>
  <si>
    <t>砂浆勾缝</t>
  </si>
  <si>
    <t>排水滤囊</t>
  </si>
  <si>
    <t>土地翻耕</t>
  </si>
  <si>
    <t>合计</t>
  </si>
  <si>
    <t>二、灌溉与排水工程</t>
  </si>
  <si>
    <t>15cm厚C20砼底板</t>
  </si>
  <si>
    <t>15cm厚C25砼底板</t>
  </si>
  <si>
    <t>2cm厚M10砂浆抹立面</t>
  </si>
  <si>
    <t>2cm厚M10砂浆抹平面</t>
  </si>
  <si>
    <t>75mmPVC排水管管</t>
  </si>
  <si>
    <t>C15混凝土垫层</t>
  </si>
  <si>
    <t>C15砼包管</t>
  </si>
  <si>
    <t>C20砼明渠</t>
  </si>
  <si>
    <t>C20砼预制盖板</t>
  </si>
  <si>
    <t>C20现浇砼井壁</t>
  </si>
  <si>
    <t>C20现浇砼镇墩</t>
  </si>
  <si>
    <t>C20现浇砼支墩</t>
  </si>
  <si>
    <t>C25钢筋砼盖板</t>
  </si>
  <si>
    <t>C25混凝土池壁基础</t>
  </si>
  <si>
    <t>M7.5浆砌块石挡土墙</t>
  </si>
  <si>
    <t>单体工程标志牌</t>
  </si>
  <si>
    <t>块</t>
  </si>
  <si>
    <t>盖板钢筋制安</t>
  </si>
  <si>
    <t>t</t>
  </si>
  <si>
    <t>沟槽石方人工开挖</t>
  </si>
  <si>
    <t>沟槽土方人工开挖</t>
  </si>
  <si>
    <t>沟渠伸缩缝</t>
  </si>
  <si>
    <t>沟渠碎石垫层</t>
  </si>
  <si>
    <t>沟渠土石方回填</t>
  </si>
  <si>
    <t>基坑石方机械开挖</t>
  </si>
  <si>
    <t>基坑土方机械开挖</t>
  </si>
  <si>
    <t>浆砌石挡墙</t>
  </si>
  <si>
    <t>脚手架</t>
  </si>
  <si>
    <t>普通钢模板制作安装</t>
  </si>
  <si>
    <t>三、田间道路工程</t>
  </si>
  <si>
    <t>C20混凝土路肩</t>
  </si>
  <si>
    <t>C25混凝土路面（15cm）</t>
  </si>
  <si>
    <t>含人工费、模板、浇筑、收光、拉纹等</t>
  </si>
  <si>
    <t>C25混凝土路面（10cm）</t>
  </si>
  <si>
    <t>里程桩号牌</t>
  </si>
  <si>
    <t>路基整平夯实</t>
  </si>
  <si>
    <t>路肩墙伸缩缝</t>
  </si>
  <si>
    <t>毛石垫层（20cm）</t>
  </si>
  <si>
    <t>泥结碎石路面（15cm）</t>
  </si>
  <si>
    <t>碎石基层（10cm）</t>
  </si>
  <si>
    <t>缩 缝</t>
  </si>
  <si>
    <t>土方机械开挖</t>
  </si>
  <si>
    <t>新建交通标识标牌</t>
  </si>
  <si>
    <t>胀 缝（2.5m宽）</t>
  </si>
  <si>
    <t>道</t>
  </si>
  <si>
    <t>胀 缝（3.5m宽）</t>
  </si>
  <si>
    <t>胀 缝（3m宽）</t>
  </si>
  <si>
    <t>胀 缝（4.5m宽）</t>
  </si>
  <si>
    <t>人工挖石方</t>
  </si>
  <si>
    <t>人工挖土方</t>
  </si>
  <si>
    <t>四、农田防护与生态环境保护工程</t>
  </si>
  <si>
    <t>M7.5浆砌块石基础</t>
  </si>
  <si>
    <t>变形缝</t>
  </si>
  <si>
    <t>干砌块石沟底</t>
  </si>
  <si>
    <t>土石方回填</t>
  </si>
  <si>
    <t>五、安装工程</t>
  </si>
  <si>
    <t>DN100进水管（壁厚4mm）</t>
  </si>
  <si>
    <t>DN100排污钢管（壁厚4mm）</t>
  </si>
  <si>
    <t>DN150出水管（壁厚4mm）</t>
  </si>
  <si>
    <t>DN150溢水钢管（4mm）</t>
  </si>
  <si>
    <t>通风钢管DN200（壁厚4mm）</t>
  </si>
  <si>
    <t>1000mm预应力混凝土管安装</t>
  </si>
  <si>
    <t>不含税总价（元）</t>
  </si>
  <si>
    <r>
      <t>增值税</t>
    </r>
    <r>
      <rPr>
        <b/>
        <u/>
        <sz val="12"/>
        <color rgb="FF000000"/>
        <rFont val="宋体"/>
        <charset val="134"/>
      </rPr>
      <t xml:space="preserve">      </t>
    </r>
    <r>
      <rPr>
        <b/>
        <sz val="12"/>
        <color rgb="FF000000"/>
        <rFont val="宋体"/>
        <charset val="134"/>
      </rPr>
      <t>%</t>
    </r>
  </si>
  <si>
    <t>含税总计（元）</t>
  </si>
  <si>
    <t>附件：工程量清单报价表2</t>
  </si>
  <si>
    <t>牛场乡
-大营村、黑仲村、坭龙村、新庄村</t>
  </si>
  <si>
    <t>新建交通标识标牌基础</t>
  </si>
  <si>
    <t>钢筋爬梯</t>
  </si>
  <si>
    <t>架</t>
  </si>
  <si>
    <t>水管吊架</t>
  </si>
  <si>
    <t>副</t>
  </si>
  <si>
    <t>钢制弯头DN200×90°</t>
  </si>
  <si>
    <t>只</t>
  </si>
  <si>
    <t>喇叭口支架</t>
  </si>
  <si>
    <t>喇叭口DN150×225</t>
  </si>
  <si>
    <t>50mmPE801.25mp管安装</t>
  </si>
  <si>
    <t>附件：工程量清单报价表3</t>
  </si>
  <si>
    <t>马场镇-白泥社区、水落洞社区、瓢井镇-中洞村、小洞村</t>
  </si>
  <si>
    <t>M10浆砌块石挡土墙</t>
  </si>
  <si>
    <t>拦水闸门（1.5*1.5m）</t>
  </si>
  <si>
    <t>个</t>
  </si>
  <si>
    <t>水泥砂浆2cm</t>
  </si>
  <si>
    <t>碎石排水滤囊</t>
  </si>
  <si>
    <t>浆砌石基础</t>
  </si>
  <si>
    <t>毛石垫层（35cm）</t>
  </si>
  <si>
    <t>dn75mm pvc管安装</t>
  </si>
  <si>
    <t>浆砌块石墙身</t>
  </si>
  <si>
    <t>浆砌毛石基础</t>
  </si>
  <si>
    <t>沥青杉木伸缩缝</t>
  </si>
  <si>
    <t>石方开挖</t>
  </si>
  <si>
    <t>附件：工程量清单报价表4</t>
  </si>
  <si>
    <t>瓢井镇-联坪社区、坪塘村</t>
  </si>
  <si>
    <t>表土剥离（人工配合）</t>
  </si>
  <si>
    <t>石方机械开挖（人工配合）</t>
  </si>
  <si>
    <t>机械修筑土坎（人工配合）</t>
  </si>
  <si>
    <t>土地翻耕（人工配合）</t>
  </si>
  <si>
    <t>拦水闸门（1.0*1.5m）</t>
  </si>
  <si>
    <t>拦水闸门（1.5*1.0m）</t>
  </si>
  <si>
    <t>拦水闸门（2.0*1.5m）</t>
  </si>
  <si>
    <t>已建浆砌石挡墙拆除</t>
  </si>
  <si>
    <t>土方机械开挖（人工配合）</t>
  </si>
  <si>
    <t>四、安装工程</t>
  </si>
  <si>
    <t>1500mm预应力混凝土管安装</t>
  </si>
  <si>
    <r>
      <t>增值税</t>
    </r>
    <r>
      <rPr>
        <b/>
        <u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</si>
</sst>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#"/>
    <numFmt numFmtId="179" formatCode="0.0#"/>
  </numFmts>
  <fonts count="38">
    <font>
      <sz val="11"/>
      <color rgb="FF000000"/>
      <name val="Arial"/>
      <charset val="20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204"/>
    </font>
    <font>
      <sz val="9"/>
      <name val="SimSun"/>
      <charset val="134"/>
    </font>
    <font>
      <sz val="11"/>
      <color rgb="FF000000"/>
      <name val="宋体"/>
      <charset val="204"/>
    </font>
    <font>
      <sz val="9"/>
      <color rgb="FF000000"/>
      <name val="Arial"/>
      <charset val="204"/>
    </font>
    <font>
      <b/>
      <sz val="12"/>
      <color rgb="FF000000"/>
      <name val="宋体"/>
      <charset val="134"/>
    </font>
    <font>
      <b/>
      <sz val="12"/>
      <color indexed="8"/>
      <name val="Arial"/>
      <charset val="0"/>
    </font>
    <font>
      <b/>
      <sz val="11"/>
      <color indexed="8"/>
      <name val="黑体"/>
      <charset val="134"/>
    </font>
    <font>
      <sz val="10"/>
      <color indexed="8"/>
      <name val="黑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0"/>
    </font>
    <font>
      <b/>
      <sz val="12"/>
      <color indexed="8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3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34" applyNumberFormat="0" applyAlignment="0" applyProtection="0">
      <alignment vertical="center"/>
    </xf>
    <xf numFmtId="0" fontId="27" fillId="5" borderId="35" applyNumberFormat="0" applyAlignment="0" applyProtection="0">
      <alignment vertical="center"/>
    </xf>
    <xf numFmtId="0" fontId="28" fillId="5" borderId="34" applyNumberFormat="0" applyAlignment="0" applyProtection="0">
      <alignment vertical="center"/>
    </xf>
    <xf numFmtId="0" fontId="29" fillId="6" borderId="36" applyNumberFormat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150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 shrinkToFit="1"/>
    </xf>
    <xf numFmtId="0" fontId="4" fillId="0" borderId="10" xfId="0" applyNumberFormat="1" applyFont="1" applyFill="1" applyBorder="1" applyAlignment="1">
      <alignment horizontal="left" vertical="center" wrapText="1" shrinkToFit="1"/>
    </xf>
    <xf numFmtId="0" fontId="4" fillId="0" borderId="10" xfId="0" applyNumberFormat="1" applyFont="1" applyFill="1" applyBorder="1" applyAlignment="1">
      <alignment horizontal="center" vertical="center" wrapText="1" shrinkToFit="1"/>
    </xf>
    <xf numFmtId="177" fontId="4" fillId="0" borderId="1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left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 shrinkToFit="1"/>
    </xf>
    <xf numFmtId="177" fontId="4" fillId="0" borderId="16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vertical="center" wrapText="1" shrinkToFit="1"/>
    </xf>
    <xf numFmtId="0" fontId="3" fillId="0" borderId="19" xfId="0" applyNumberFormat="1" applyFont="1" applyFill="1" applyBorder="1" applyAlignment="1">
      <alignment vertical="center" wrapText="1" shrinkToFit="1"/>
    </xf>
    <xf numFmtId="177" fontId="3" fillId="0" borderId="19" xfId="0" applyNumberFormat="1" applyFont="1" applyFill="1" applyBorder="1" applyAlignment="1">
      <alignment horizontal="center" vertical="center" wrapText="1" shrinkToFi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 shrinkToFit="1"/>
    </xf>
    <xf numFmtId="0" fontId="3" fillId="0" borderId="3" xfId="0" applyNumberFormat="1" applyFont="1" applyFill="1" applyBorder="1" applyAlignment="1">
      <alignment horizontal="left" vertical="center" wrapText="1" shrinkToFit="1"/>
    </xf>
    <xf numFmtId="0" fontId="3" fillId="0" borderId="4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177" fontId="4" fillId="0" borderId="22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left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 shrinkToFit="1"/>
    </xf>
    <xf numFmtId="0" fontId="4" fillId="0" borderId="25" xfId="0" applyNumberFormat="1" applyFont="1" applyFill="1" applyBorder="1" applyAlignment="1">
      <alignment horizontal="left" vertical="center" wrapText="1" shrinkToFit="1"/>
    </xf>
    <xf numFmtId="0" fontId="4" fillId="0" borderId="26" xfId="0" applyNumberFormat="1" applyFont="1" applyFill="1" applyBorder="1" applyAlignment="1">
      <alignment horizontal="center" vertical="center" wrapText="1" shrinkToFi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177" fontId="4" fillId="0" borderId="5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3" fillId="0" borderId="27" xfId="0" applyNumberFormat="1" applyFont="1" applyFill="1" applyBorder="1" applyAlignment="1">
      <alignment horizontal="right" vertical="center" wrapText="1" shrinkToFit="1"/>
    </xf>
    <xf numFmtId="0" fontId="3" fillId="0" borderId="13" xfId="0" applyNumberFormat="1" applyFont="1" applyFill="1" applyBorder="1" applyAlignment="1">
      <alignment horizontal="right" vertical="center" wrapText="1" shrinkToFit="1"/>
    </xf>
    <xf numFmtId="177" fontId="3" fillId="0" borderId="13" xfId="0" applyNumberFormat="1" applyFont="1" applyFill="1" applyBorder="1" applyAlignment="1">
      <alignment horizontal="right" vertical="center" wrapText="1" shrinkToFit="1"/>
    </xf>
    <xf numFmtId="176" fontId="3" fillId="0" borderId="12" xfId="0" applyNumberFormat="1" applyFont="1" applyFill="1" applyBorder="1" applyAlignment="1">
      <alignment horizontal="right" vertical="center" wrapText="1" shrinkToFit="1"/>
    </xf>
    <xf numFmtId="176" fontId="3" fillId="0" borderId="17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right" vertical="center" wrapText="1" shrinkToFit="1"/>
    </xf>
    <xf numFmtId="0" fontId="3" fillId="0" borderId="19" xfId="0" applyNumberFormat="1" applyFont="1" applyFill="1" applyBorder="1" applyAlignment="1">
      <alignment horizontal="right" vertical="center" wrapText="1" shrinkToFit="1"/>
    </xf>
    <xf numFmtId="177" fontId="3" fillId="0" borderId="19" xfId="0" applyNumberFormat="1" applyFont="1" applyFill="1" applyBorder="1" applyAlignment="1">
      <alignment horizontal="right" vertical="center" wrapText="1" shrinkToFit="1"/>
    </xf>
    <xf numFmtId="176" fontId="3" fillId="0" borderId="5" xfId="0" applyNumberFormat="1" applyFont="1" applyFill="1" applyBorder="1" applyAlignment="1">
      <alignment horizontal="right" vertical="center" wrapText="1" shrinkToFit="1"/>
    </xf>
    <xf numFmtId="0" fontId="9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 shrinkToFit="1"/>
    </xf>
    <xf numFmtId="0" fontId="13" fillId="0" borderId="3" xfId="0" applyNumberFormat="1" applyFont="1" applyFill="1" applyBorder="1" applyAlignment="1">
      <alignment horizontal="left" vertical="center" wrapText="1" shrinkToFit="1"/>
    </xf>
    <xf numFmtId="0" fontId="13" fillId="0" borderId="4" xfId="0" applyNumberFormat="1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3" fillId="2" borderId="2" xfId="0" applyNumberFormat="1" applyFont="1" applyFill="1" applyBorder="1" applyAlignment="1">
      <alignment horizontal="left" vertical="center" wrapText="1" shrinkToFit="1"/>
    </xf>
    <xf numFmtId="0" fontId="13" fillId="2" borderId="3" xfId="0" applyNumberFormat="1" applyFont="1" applyFill="1" applyBorder="1" applyAlignment="1">
      <alignment horizontal="left" vertical="center" wrapText="1" shrinkToFit="1"/>
    </xf>
    <xf numFmtId="0" fontId="13" fillId="2" borderId="4" xfId="0" applyNumberFormat="1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vertical="center"/>
    </xf>
    <xf numFmtId="2" fontId="4" fillId="0" borderId="4" xfId="0" applyNumberFormat="1" applyFont="1" applyFill="1" applyBorder="1" applyAlignment="1">
      <alignment vertical="center"/>
    </xf>
    <xf numFmtId="0" fontId="3" fillId="0" borderId="28" xfId="0" applyNumberFormat="1" applyFont="1" applyFill="1" applyBorder="1" applyAlignment="1">
      <alignment horizontal="right" vertical="center" wrapText="1" shrinkToFit="1"/>
    </xf>
    <xf numFmtId="0" fontId="3" fillId="0" borderId="17" xfId="0" applyNumberFormat="1" applyFont="1" applyFill="1" applyBorder="1" applyAlignment="1">
      <alignment horizontal="right" vertical="center" wrapText="1" shrinkToFit="1"/>
    </xf>
    <xf numFmtId="0" fontId="3" fillId="0" borderId="29" xfId="0" applyNumberFormat="1" applyFont="1" applyFill="1" applyBorder="1" applyAlignment="1">
      <alignment horizontal="right" vertical="center" wrapText="1" shrinkToFit="1"/>
    </xf>
    <xf numFmtId="176" fontId="3" fillId="0" borderId="28" xfId="0" applyNumberFormat="1" applyFont="1" applyFill="1" applyBorder="1" applyAlignment="1">
      <alignment horizontal="center" vertical="center"/>
    </xf>
    <xf numFmtId="0" fontId="9" fillId="0" borderId="28" xfId="0" applyNumberFormat="1" applyFont="1" applyFill="1" applyBorder="1" applyAlignment="1">
      <alignment horizontal="right" vertical="center" wrapText="1" shrinkToFit="1"/>
    </xf>
    <xf numFmtId="0" fontId="9" fillId="0" borderId="30" xfId="0" applyNumberFormat="1" applyFont="1" applyFill="1" applyBorder="1" applyAlignment="1">
      <alignment horizontal="right" vertical="center"/>
    </xf>
    <xf numFmtId="0" fontId="10" fillId="0" borderId="30" xfId="0" applyNumberFormat="1" applyFont="1" applyFill="1" applyBorder="1" applyAlignment="1">
      <alignment horizontal="right" vertical="center"/>
    </xf>
    <xf numFmtId="176" fontId="10" fillId="0" borderId="30" xfId="0" applyNumberFormat="1" applyFont="1" applyFill="1" applyBorder="1" applyAlignment="1">
      <alignment horizontal="right" vertical="center"/>
    </xf>
    <xf numFmtId="176" fontId="14" fillId="0" borderId="2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left" vertical="center" shrinkToFit="1"/>
    </xf>
    <xf numFmtId="0" fontId="13" fillId="0" borderId="3" xfId="0" applyNumberFormat="1" applyFont="1" applyFill="1" applyBorder="1" applyAlignment="1">
      <alignment horizontal="left" vertical="center" shrinkToFit="1"/>
    </xf>
    <xf numFmtId="0" fontId="13" fillId="0" borderId="4" xfId="0" applyNumberFormat="1" applyFont="1" applyFill="1" applyBorder="1" applyAlignment="1">
      <alignment horizontal="left" vertical="center" shrinkToFit="1"/>
    </xf>
    <xf numFmtId="0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179" fontId="4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2"/>
  <sheetViews>
    <sheetView zoomScale="85" zoomScaleNormal="85" topLeftCell="A85" workbookViewId="0">
      <selection activeCell="D106" sqref="D106"/>
    </sheetView>
  </sheetViews>
  <sheetFormatPr defaultColWidth="8.8" defaultRowHeight="14.25" outlineLevelCol="6"/>
  <cols>
    <col min="1" max="1" width="8.8" style="1"/>
    <col min="2" max="2" width="32.05" style="1" customWidth="1"/>
    <col min="3" max="3" width="10.2916666666667" style="1" customWidth="1"/>
    <col min="4" max="4" width="10.2916666666667" style="2" customWidth="1"/>
    <col min="5" max="5" width="11.8833333333333" style="3" customWidth="1"/>
    <col min="6" max="6" width="12.5" style="2" customWidth="1"/>
    <col min="7" max="7" width="10.2916666666667" style="2" customWidth="1"/>
    <col min="9" max="9" width="12.625"/>
  </cols>
  <sheetData>
    <row r="1" ht="27" customHeight="1" spans="1:7">
      <c r="A1" s="4" t="s">
        <v>0</v>
      </c>
      <c r="B1" s="4"/>
      <c r="C1" s="4"/>
      <c r="D1" s="7"/>
      <c r="E1" s="6"/>
      <c r="F1" s="7"/>
    </row>
    <row r="2" ht="31" customHeight="1" spans="1:7">
      <c r="A2" s="127" t="s">
        <v>1</v>
      </c>
      <c r="B2" s="128"/>
      <c r="C2" s="128"/>
      <c r="D2" s="128"/>
      <c r="E2" s="129"/>
      <c r="F2" s="128"/>
      <c r="G2" s="128"/>
    </row>
    <row r="3" ht="50" customHeight="1" spans="1:7">
      <c r="A3" s="130" t="s">
        <v>2</v>
      </c>
      <c r="B3" s="130" t="s">
        <v>3</v>
      </c>
      <c r="C3" s="130" t="s">
        <v>4</v>
      </c>
      <c r="D3" s="131" t="s">
        <v>5</v>
      </c>
      <c r="E3" s="132" t="s">
        <v>6</v>
      </c>
      <c r="F3" s="146" t="s">
        <v>7</v>
      </c>
      <c r="G3" s="131" t="s">
        <v>8</v>
      </c>
    </row>
    <row r="4" spans="1:7">
      <c r="A4" s="92" t="s">
        <v>9</v>
      </c>
      <c r="B4" s="93"/>
      <c r="C4" s="93"/>
      <c r="D4" s="93"/>
      <c r="E4" s="93"/>
      <c r="F4" s="93"/>
      <c r="G4" s="94"/>
    </row>
    <row r="5" spans="1:7">
      <c r="A5" s="147">
        <v>1</v>
      </c>
      <c r="B5" s="107" t="s">
        <v>10</v>
      </c>
      <c r="C5" s="108" t="s">
        <v>11</v>
      </c>
      <c r="D5" s="98">
        <v>34744.174</v>
      </c>
      <c r="E5" s="99"/>
      <c r="F5" s="98">
        <f t="shared" ref="F5:F19" si="0">D5*E5</f>
        <v>0</v>
      </c>
      <c r="G5" s="135"/>
    </row>
    <row r="6" spans="1:7">
      <c r="A6" s="147">
        <v>2</v>
      </c>
      <c r="B6" s="107" t="s">
        <v>12</v>
      </c>
      <c r="C6" s="108" t="s">
        <v>11</v>
      </c>
      <c r="D6" s="98">
        <v>35254.304</v>
      </c>
      <c r="E6" s="99"/>
      <c r="F6" s="98">
        <f t="shared" si="0"/>
        <v>0</v>
      </c>
      <c r="G6" s="135"/>
    </row>
    <row r="7" spans="1:7">
      <c r="A7" s="147">
        <v>3</v>
      </c>
      <c r="B7" s="107" t="s">
        <v>13</v>
      </c>
      <c r="C7" s="108" t="s">
        <v>11</v>
      </c>
      <c r="D7" s="98">
        <f>165334.645+9500+9500</f>
        <v>184334.645</v>
      </c>
      <c r="E7" s="99"/>
      <c r="F7" s="98">
        <f t="shared" si="0"/>
        <v>0</v>
      </c>
      <c r="G7" s="135"/>
    </row>
    <row r="8" spans="1:7">
      <c r="A8" s="147">
        <v>4</v>
      </c>
      <c r="B8" s="107" t="s">
        <v>14</v>
      </c>
      <c r="C8" s="108" t="s">
        <v>11</v>
      </c>
      <c r="D8" s="98">
        <f>12175.525+3800</f>
        <v>15975.525</v>
      </c>
      <c r="E8" s="99"/>
      <c r="F8" s="98">
        <f t="shared" si="0"/>
        <v>0</v>
      </c>
      <c r="G8" s="135"/>
    </row>
    <row r="9" spans="1:7">
      <c r="A9" s="147">
        <v>5</v>
      </c>
      <c r="B9" s="107" t="s">
        <v>15</v>
      </c>
      <c r="C9" s="108" t="s">
        <v>11</v>
      </c>
      <c r="D9" s="98">
        <f>12175.525+3800</f>
        <v>15975.525</v>
      </c>
      <c r="E9" s="99"/>
      <c r="F9" s="98">
        <f t="shared" si="0"/>
        <v>0</v>
      </c>
      <c r="G9" s="135"/>
    </row>
    <row r="10" spans="1:7">
      <c r="A10" s="147">
        <v>6</v>
      </c>
      <c r="B10" s="107" t="s">
        <v>16</v>
      </c>
      <c r="C10" s="108" t="s">
        <v>11</v>
      </c>
      <c r="D10" s="98">
        <v>3933.03</v>
      </c>
      <c r="E10" s="99"/>
      <c r="F10" s="98">
        <f t="shared" si="0"/>
        <v>0</v>
      </c>
      <c r="G10" s="135"/>
    </row>
    <row r="11" spans="1:7">
      <c r="A11" s="147">
        <v>7</v>
      </c>
      <c r="B11" s="107" t="s">
        <v>17</v>
      </c>
      <c r="C11" s="108" t="s">
        <v>11</v>
      </c>
      <c r="D11" s="98">
        <f>10908.56+2964</f>
        <v>13872.56</v>
      </c>
      <c r="E11" s="99"/>
      <c r="F11" s="98">
        <f t="shared" si="0"/>
        <v>0</v>
      </c>
      <c r="G11" s="135"/>
    </row>
    <row r="12" spans="1:7">
      <c r="A12" s="147">
        <v>8</v>
      </c>
      <c r="B12" s="107" t="s">
        <v>18</v>
      </c>
      <c r="C12" s="108" t="s">
        <v>11</v>
      </c>
      <c r="D12" s="98">
        <v>3581.96</v>
      </c>
      <c r="E12" s="99"/>
      <c r="F12" s="98">
        <f t="shared" si="0"/>
        <v>0</v>
      </c>
      <c r="G12" s="99" t="s">
        <v>19</v>
      </c>
    </row>
    <row r="13" spans="1:7">
      <c r="A13" s="147">
        <v>9</v>
      </c>
      <c r="B13" s="107" t="s">
        <v>20</v>
      </c>
      <c r="C13" s="108" t="s">
        <v>11</v>
      </c>
      <c r="D13" s="98">
        <v>8809.38</v>
      </c>
      <c r="E13" s="99"/>
      <c r="F13" s="98">
        <f t="shared" si="0"/>
        <v>0</v>
      </c>
      <c r="G13" s="99" t="s">
        <v>19</v>
      </c>
    </row>
    <row r="14" spans="1:7">
      <c r="A14" s="147">
        <v>10</v>
      </c>
      <c r="B14" s="107" t="s">
        <v>21</v>
      </c>
      <c r="C14" s="108" t="s">
        <v>11</v>
      </c>
      <c r="D14" s="98">
        <v>4.38</v>
      </c>
      <c r="E14" s="99"/>
      <c r="F14" s="98">
        <f t="shared" si="0"/>
        <v>0</v>
      </c>
      <c r="G14" s="135"/>
    </row>
    <row r="15" spans="1:7">
      <c r="A15" s="147">
        <v>11</v>
      </c>
      <c r="B15" s="107" t="s">
        <v>22</v>
      </c>
      <c r="C15" s="108" t="s">
        <v>23</v>
      </c>
      <c r="D15" s="98">
        <v>13582.8</v>
      </c>
      <c r="E15" s="99"/>
      <c r="F15" s="98">
        <f t="shared" si="0"/>
        <v>0</v>
      </c>
      <c r="G15" s="135"/>
    </row>
    <row r="16" spans="1:7">
      <c r="A16" s="147">
        <v>12</v>
      </c>
      <c r="B16" s="107" t="s">
        <v>24</v>
      </c>
      <c r="C16" s="108" t="s">
        <v>25</v>
      </c>
      <c r="D16" s="98">
        <v>1290.19</v>
      </c>
      <c r="E16" s="99"/>
      <c r="F16" s="98">
        <f t="shared" si="0"/>
        <v>0</v>
      </c>
      <c r="G16" s="135"/>
    </row>
    <row r="17" spans="1:7">
      <c r="A17" s="147">
        <v>13</v>
      </c>
      <c r="B17" s="107" t="s">
        <v>26</v>
      </c>
      <c r="C17" s="108" t="s">
        <v>25</v>
      </c>
      <c r="D17" s="98">
        <v>16465.46</v>
      </c>
      <c r="E17" s="99"/>
      <c r="F17" s="98">
        <f t="shared" si="0"/>
        <v>0</v>
      </c>
      <c r="G17" s="99" t="s">
        <v>19</v>
      </c>
    </row>
    <row r="18" spans="1:7">
      <c r="A18" s="147">
        <v>14</v>
      </c>
      <c r="B18" s="107" t="s">
        <v>27</v>
      </c>
      <c r="C18" s="108" t="s">
        <v>11</v>
      </c>
      <c r="D18" s="98">
        <v>34.815</v>
      </c>
      <c r="E18" s="99"/>
      <c r="F18" s="98">
        <f t="shared" si="0"/>
        <v>0</v>
      </c>
      <c r="G18" s="99" t="s">
        <v>19</v>
      </c>
    </row>
    <row r="19" spans="1:7">
      <c r="A19" s="147">
        <v>15</v>
      </c>
      <c r="B19" s="107" t="s">
        <v>28</v>
      </c>
      <c r="C19" s="108" t="s">
        <v>11</v>
      </c>
      <c r="D19" s="98">
        <v>34744.174</v>
      </c>
      <c r="E19" s="99"/>
      <c r="F19" s="98">
        <f t="shared" si="0"/>
        <v>0</v>
      </c>
      <c r="G19" s="135"/>
    </row>
    <row r="20" spans="1:7">
      <c r="A20" s="110" t="s">
        <v>29</v>
      </c>
      <c r="B20" s="111"/>
      <c r="C20" s="111"/>
      <c r="D20" s="111"/>
      <c r="E20" s="112"/>
      <c r="F20" s="148">
        <f>SUM(F5:F19)</f>
        <v>0</v>
      </c>
      <c r="G20" s="135"/>
    </row>
    <row r="21" spans="1:7">
      <c r="A21" s="92" t="s">
        <v>30</v>
      </c>
      <c r="B21" s="93"/>
      <c r="C21" s="93"/>
      <c r="D21" s="93"/>
      <c r="E21" s="93"/>
      <c r="F21" s="93"/>
      <c r="G21" s="94"/>
    </row>
    <row r="22" spans="1:7">
      <c r="A22" s="106">
        <v>1</v>
      </c>
      <c r="B22" s="107" t="s">
        <v>31</v>
      </c>
      <c r="C22" s="108" t="s">
        <v>11</v>
      </c>
      <c r="D22" s="98">
        <v>0.7</v>
      </c>
      <c r="E22" s="99"/>
      <c r="F22" s="98">
        <f t="shared" ref="F22:F49" si="1">D22*E22</f>
        <v>0</v>
      </c>
      <c r="G22" s="99" t="s">
        <v>19</v>
      </c>
    </row>
    <row r="23" spans="1:7">
      <c r="A23" s="106">
        <v>2</v>
      </c>
      <c r="B23" s="107" t="s">
        <v>32</v>
      </c>
      <c r="C23" s="108" t="s">
        <v>11</v>
      </c>
      <c r="D23" s="98">
        <v>10.4</v>
      </c>
      <c r="E23" s="99"/>
      <c r="F23" s="98">
        <f t="shared" si="1"/>
        <v>0</v>
      </c>
      <c r="G23" s="99" t="s">
        <v>19</v>
      </c>
    </row>
    <row r="24" spans="1:7">
      <c r="A24" s="106">
        <v>3</v>
      </c>
      <c r="B24" s="107" t="s">
        <v>33</v>
      </c>
      <c r="C24" s="108" t="s">
        <v>25</v>
      </c>
      <c r="D24" s="98">
        <v>9.76</v>
      </c>
      <c r="E24" s="99"/>
      <c r="F24" s="98">
        <f t="shared" si="1"/>
        <v>0</v>
      </c>
      <c r="G24" s="99" t="s">
        <v>19</v>
      </c>
    </row>
    <row r="25" spans="1:7">
      <c r="A25" s="106">
        <v>4</v>
      </c>
      <c r="B25" s="107" t="s">
        <v>34</v>
      </c>
      <c r="C25" s="108" t="s">
        <v>25</v>
      </c>
      <c r="D25" s="98">
        <v>3.12</v>
      </c>
      <c r="E25" s="99"/>
      <c r="F25" s="98">
        <f t="shared" si="1"/>
        <v>0</v>
      </c>
      <c r="G25" s="99" t="s">
        <v>19</v>
      </c>
    </row>
    <row r="26" spans="1:7">
      <c r="A26" s="106">
        <v>5</v>
      </c>
      <c r="B26" s="107" t="s">
        <v>35</v>
      </c>
      <c r="C26" s="108" t="s">
        <v>23</v>
      </c>
      <c r="D26" s="98">
        <v>135</v>
      </c>
      <c r="E26" s="99"/>
      <c r="F26" s="98">
        <f t="shared" si="1"/>
        <v>0</v>
      </c>
      <c r="G26" s="135"/>
    </row>
    <row r="27" spans="1:7">
      <c r="A27" s="106">
        <v>6</v>
      </c>
      <c r="B27" s="107" t="s">
        <v>36</v>
      </c>
      <c r="C27" s="108" t="s">
        <v>11</v>
      </c>
      <c r="D27" s="98">
        <v>5.2</v>
      </c>
      <c r="E27" s="99"/>
      <c r="F27" s="98">
        <f t="shared" si="1"/>
        <v>0</v>
      </c>
      <c r="G27" s="99" t="s">
        <v>19</v>
      </c>
    </row>
    <row r="28" spans="1:7">
      <c r="A28" s="106">
        <v>7</v>
      </c>
      <c r="B28" s="107" t="s">
        <v>37</v>
      </c>
      <c r="C28" s="108" t="s">
        <v>11</v>
      </c>
      <c r="D28" s="98">
        <f>22.88+22.88</f>
        <v>45.76</v>
      </c>
      <c r="E28" s="99"/>
      <c r="F28" s="98">
        <f t="shared" si="1"/>
        <v>0</v>
      </c>
      <c r="G28" s="99" t="s">
        <v>19</v>
      </c>
    </row>
    <row r="29" spans="1:7">
      <c r="A29" s="106">
        <v>8</v>
      </c>
      <c r="B29" s="107" t="s">
        <v>38</v>
      </c>
      <c r="C29" s="108" t="s">
        <v>11</v>
      </c>
      <c r="D29" s="98">
        <f>784.515+354.645</f>
        <v>1139.16</v>
      </c>
      <c r="E29" s="99"/>
      <c r="F29" s="98">
        <f t="shared" si="1"/>
        <v>0</v>
      </c>
      <c r="G29" s="99" t="s">
        <v>19</v>
      </c>
    </row>
    <row r="30" spans="1:7">
      <c r="A30" s="106">
        <v>9</v>
      </c>
      <c r="B30" s="107" t="s">
        <v>39</v>
      </c>
      <c r="C30" s="108" t="s">
        <v>11</v>
      </c>
      <c r="D30" s="98">
        <v>0.28</v>
      </c>
      <c r="E30" s="99"/>
      <c r="F30" s="98">
        <f t="shared" si="1"/>
        <v>0</v>
      </c>
      <c r="G30" s="99" t="s">
        <v>19</v>
      </c>
    </row>
    <row r="31" spans="1:7">
      <c r="A31" s="106">
        <v>10</v>
      </c>
      <c r="B31" s="107" t="s">
        <v>40</v>
      </c>
      <c r="C31" s="108" t="s">
        <v>11</v>
      </c>
      <c r="D31" s="98">
        <v>1.5</v>
      </c>
      <c r="E31" s="99"/>
      <c r="F31" s="98">
        <f t="shared" si="1"/>
        <v>0</v>
      </c>
      <c r="G31" s="99" t="s">
        <v>19</v>
      </c>
    </row>
    <row r="32" spans="1:7">
      <c r="A32" s="106">
        <v>11</v>
      </c>
      <c r="B32" s="107" t="s">
        <v>41</v>
      </c>
      <c r="C32" s="108" t="s">
        <v>11</v>
      </c>
      <c r="D32" s="98">
        <v>0.7</v>
      </c>
      <c r="E32" s="99"/>
      <c r="F32" s="98">
        <f t="shared" si="1"/>
        <v>0</v>
      </c>
      <c r="G32" s="99" t="s">
        <v>19</v>
      </c>
    </row>
    <row r="33" ht="15" customHeight="1" spans="1:7">
      <c r="A33" s="106">
        <v>12</v>
      </c>
      <c r="B33" s="107" t="s">
        <v>42</v>
      </c>
      <c r="C33" s="108" t="s">
        <v>11</v>
      </c>
      <c r="D33" s="98">
        <v>0.06</v>
      </c>
      <c r="E33" s="99"/>
      <c r="F33" s="98">
        <f t="shared" si="1"/>
        <v>0</v>
      </c>
      <c r="G33" s="99" t="s">
        <v>19</v>
      </c>
    </row>
    <row r="34" ht="15" customHeight="1" spans="1:7">
      <c r="A34" s="106">
        <v>13</v>
      </c>
      <c r="B34" s="107" t="s">
        <v>43</v>
      </c>
      <c r="C34" s="108" t="s">
        <v>11</v>
      </c>
      <c r="D34" s="98">
        <v>6.8</v>
      </c>
      <c r="E34" s="99"/>
      <c r="F34" s="98">
        <f t="shared" si="1"/>
        <v>0</v>
      </c>
      <c r="G34" s="99" t="s">
        <v>19</v>
      </c>
    </row>
    <row r="35" spans="1:7">
      <c r="A35" s="106">
        <v>14</v>
      </c>
      <c r="B35" s="107" t="s">
        <v>44</v>
      </c>
      <c r="C35" s="108" t="s">
        <v>11</v>
      </c>
      <c r="D35" s="98">
        <v>28.8</v>
      </c>
      <c r="E35" s="99"/>
      <c r="F35" s="98">
        <f t="shared" si="1"/>
        <v>0</v>
      </c>
      <c r="G35" s="99" t="s">
        <v>19</v>
      </c>
    </row>
    <row r="36" spans="1:7">
      <c r="A36" s="106">
        <v>15</v>
      </c>
      <c r="B36" s="107" t="s">
        <v>45</v>
      </c>
      <c r="C36" s="108" t="s">
        <v>11</v>
      </c>
      <c r="D36" s="98">
        <v>3.82</v>
      </c>
      <c r="E36" s="99"/>
      <c r="F36" s="98">
        <f t="shared" si="1"/>
        <v>0</v>
      </c>
      <c r="G36" s="99" t="s">
        <v>19</v>
      </c>
    </row>
    <row r="37" spans="1:7">
      <c r="A37" s="106">
        <v>16</v>
      </c>
      <c r="B37" s="107" t="s">
        <v>46</v>
      </c>
      <c r="C37" s="108" t="s">
        <v>47</v>
      </c>
      <c r="D37" s="98">
        <v>11</v>
      </c>
      <c r="E37" s="99"/>
      <c r="F37" s="98">
        <f t="shared" si="1"/>
        <v>0</v>
      </c>
      <c r="G37" s="135"/>
    </row>
    <row r="38" spans="1:7">
      <c r="A38" s="106">
        <v>17</v>
      </c>
      <c r="B38" s="107" t="s">
        <v>48</v>
      </c>
      <c r="C38" s="108" t="s">
        <v>49</v>
      </c>
      <c r="D38" s="98">
        <v>6.186</v>
      </c>
      <c r="E38" s="99"/>
      <c r="F38" s="98">
        <f t="shared" si="1"/>
        <v>0</v>
      </c>
      <c r="G38" s="99" t="s">
        <v>19</v>
      </c>
    </row>
    <row r="39" spans="1:7">
      <c r="A39" s="106">
        <v>18</v>
      </c>
      <c r="B39" s="107" t="s">
        <v>50</v>
      </c>
      <c r="C39" s="108" t="s">
        <v>11</v>
      </c>
      <c r="D39" s="98">
        <f>316.476+395.002</f>
        <v>711.478</v>
      </c>
      <c r="E39" s="99"/>
      <c r="F39" s="98">
        <f t="shared" si="1"/>
        <v>0</v>
      </c>
      <c r="G39" s="135"/>
    </row>
    <row r="40" spans="1:7">
      <c r="A40" s="106">
        <v>19</v>
      </c>
      <c r="B40" s="107" t="s">
        <v>51</v>
      </c>
      <c r="C40" s="108" t="s">
        <v>11</v>
      </c>
      <c r="D40" s="98">
        <f>1674.746+616.872</f>
        <v>2291.618</v>
      </c>
      <c r="E40" s="99"/>
      <c r="F40" s="98">
        <f t="shared" si="1"/>
        <v>0</v>
      </c>
      <c r="G40" s="135"/>
    </row>
    <row r="41" spans="1:7">
      <c r="A41" s="106">
        <v>20</v>
      </c>
      <c r="B41" s="107" t="s">
        <v>52</v>
      </c>
      <c r="C41" s="108" t="s">
        <v>25</v>
      </c>
      <c r="D41" s="98">
        <f>33.17+21.9</f>
        <v>55.07</v>
      </c>
      <c r="E41" s="99"/>
      <c r="F41" s="98">
        <f t="shared" si="1"/>
        <v>0</v>
      </c>
      <c r="G41" s="135"/>
    </row>
    <row r="42" spans="1:7">
      <c r="A42" s="106">
        <v>21</v>
      </c>
      <c r="B42" s="107" t="s">
        <v>53</v>
      </c>
      <c r="C42" s="108" t="s">
        <v>11</v>
      </c>
      <c r="D42" s="98">
        <f>277.24+108.99</f>
        <v>386.23</v>
      </c>
      <c r="E42" s="99"/>
      <c r="F42" s="98">
        <f t="shared" si="1"/>
        <v>0</v>
      </c>
      <c r="G42" s="135"/>
    </row>
    <row r="43" spans="1:7">
      <c r="A43" s="106">
        <v>22</v>
      </c>
      <c r="B43" s="107" t="s">
        <v>54</v>
      </c>
      <c r="C43" s="108" t="s">
        <v>11</v>
      </c>
      <c r="D43" s="98">
        <f>278.232+445.583</f>
        <v>723.815</v>
      </c>
      <c r="E43" s="99"/>
      <c r="F43" s="98">
        <f t="shared" si="1"/>
        <v>0</v>
      </c>
      <c r="G43" s="135"/>
    </row>
    <row r="44" spans="1:7">
      <c r="A44" s="106">
        <v>23</v>
      </c>
      <c r="B44" s="107" t="s">
        <v>55</v>
      </c>
      <c r="C44" s="108" t="s">
        <v>11</v>
      </c>
      <c r="D44" s="98">
        <v>32.824</v>
      </c>
      <c r="E44" s="99"/>
      <c r="F44" s="98">
        <f t="shared" si="1"/>
        <v>0</v>
      </c>
      <c r="G44" s="135"/>
    </row>
    <row r="45" spans="1:7">
      <c r="A45" s="106">
        <v>24</v>
      </c>
      <c r="B45" s="107" t="s">
        <v>56</v>
      </c>
      <c r="C45" s="108" t="s">
        <v>11</v>
      </c>
      <c r="D45" s="98">
        <v>127.296</v>
      </c>
      <c r="E45" s="99"/>
      <c r="F45" s="98">
        <f t="shared" si="1"/>
        <v>0</v>
      </c>
      <c r="G45" s="135"/>
    </row>
    <row r="46" spans="1:7">
      <c r="A46" s="106">
        <v>25</v>
      </c>
      <c r="B46" s="107" t="s">
        <v>57</v>
      </c>
      <c r="C46" s="108" t="s">
        <v>11</v>
      </c>
      <c r="D46" s="98">
        <f>20.48+20.48</f>
        <v>40.96</v>
      </c>
      <c r="E46" s="99"/>
      <c r="F46" s="98">
        <f t="shared" si="1"/>
        <v>0</v>
      </c>
      <c r="G46" s="99" t="s">
        <v>19</v>
      </c>
    </row>
    <row r="47" spans="1:7">
      <c r="A47" s="106">
        <v>26</v>
      </c>
      <c r="B47" s="107" t="s">
        <v>58</v>
      </c>
      <c r="C47" s="108" t="s">
        <v>11</v>
      </c>
      <c r="D47" s="98">
        <v>163.96</v>
      </c>
      <c r="E47" s="99"/>
      <c r="F47" s="98">
        <f t="shared" si="1"/>
        <v>0</v>
      </c>
      <c r="G47" s="135"/>
    </row>
    <row r="48" spans="1:7">
      <c r="A48" s="106">
        <v>27</v>
      </c>
      <c r="B48" s="107" t="s">
        <v>59</v>
      </c>
      <c r="C48" s="108" t="s">
        <v>25</v>
      </c>
      <c r="D48" s="98">
        <f>5643.5+2692.5</f>
        <v>8336</v>
      </c>
      <c r="E48" s="99"/>
      <c r="F48" s="98">
        <f t="shared" si="1"/>
        <v>0</v>
      </c>
      <c r="G48" s="99" t="s">
        <v>19</v>
      </c>
    </row>
    <row r="49" spans="1:7">
      <c r="A49" s="106">
        <v>28</v>
      </c>
      <c r="B49" s="107" t="s">
        <v>12</v>
      </c>
      <c r="C49" s="108" t="s">
        <v>11</v>
      </c>
      <c r="D49" s="98">
        <v>55.72</v>
      </c>
      <c r="E49" s="99"/>
      <c r="F49" s="98">
        <f t="shared" si="1"/>
        <v>0</v>
      </c>
      <c r="G49" s="135"/>
    </row>
    <row r="50" spans="1:7">
      <c r="A50" s="110" t="s">
        <v>29</v>
      </c>
      <c r="B50" s="111"/>
      <c r="C50" s="111"/>
      <c r="D50" s="111"/>
      <c r="E50" s="112"/>
      <c r="F50" s="148">
        <f>SUM(F22:F49)</f>
        <v>0</v>
      </c>
      <c r="G50" s="135"/>
    </row>
    <row r="51" spans="1:7">
      <c r="A51" s="92" t="s">
        <v>60</v>
      </c>
      <c r="B51" s="93"/>
      <c r="C51" s="93"/>
      <c r="D51" s="93"/>
      <c r="E51" s="93"/>
      <c r="F51" s="93"/>
      <c r="G51" s="94"/>
    </row>
    <row r="52" spans="1:7">
      <c r="A52" s="106">
        <v>1</v>
      </c>
      <c r="B52" s="107" t="s">
        <v>61</v>
      </c>
      <c r="C52" s="108" t="s">
        <v>11</v>
      </c>
      <c r="D52" s="98">
        <f>345.92+338.432</f>
        <v>684.352</v>
      </c>
      <c r="E52" s="99"/>
      <c r="F52" s="98">
        <f t="shared" ref="F52:F74" si="2">D52*E52</f>
        <v>0</v>
      </c>
      <c r="G52" s="99" t="s">
        <v>19</v>
      </c>
    </row>
    <row r="53" ht="33.75" spans="1:7">
      <c r="A53" s="106">
        <v>2</v>
      </c>
      <c r="B53" s="107" t="s">
        <v>62</v>
      </c>
      <c r="C53" s="108" t="s">
        <v>25</v>
      </c>
      <c r="D53" s="98">
        <f>14144.5+26082</f>
        <v>40226.5</v>
      </c>
      <c r="E53" s="99"/>
      <c r="F53" s="98">
        <f t="shared" si="2"/>
        <v>0</v>
      </c>
      <c r="G53" s="57" t="s">
        <v>63</v>
      </c>
    </row>
    <row r="54" ht="33.75" spans="1:7">
      <c r="A54" s="106">
        <v>3</v>
      </c>
      <c r="B54" s="107" t="s">
        <v>64</v>
      </c>
      <c r="C54" s="108" t="s">
        <v>25</v>
      </c>
      <c r="D54" s="98">
        <v>711</v>
      </c>
      <c r="E54" s="99"/>
      <c r="F54" s="99">
        <f t="shared" si="2"/>
        <v>0</v>
      </c>
      <c r="G54" s="57" t="s">
        <v>63</v>
      </c>
    </row>
    <row r="55" spans="1:7">
      <c r="A55" s="106">
        <v>4</v>
      </c>
      <c r="B55" s="107" t="s">
        <v>46</v>
      </c>
      <c r="C55" s="108" t="s">
        <v>47</v>
      </c>
      <c r="D55" s="98">
        <f>13+20</f>
        <v>33</v>
      </c>
      <c r="E55" s="99"/>
      <c r="F55" s="98">
        <f t="shared" si="2"/>
        <v>0</v>
      </c>
      <c r="G55" s="135"/>
    </row>
    <row r="56" spans="1:7">
      <c r="A56" s="106">
        <v>5</v>
      </c>
      <c r="B56" s="107" t="s">
        <v>57</v>
      </c>
      <c r="C56" s="108" t="s">
        <v>11</v>
      </c>
      <c r="D56" s="98">
        <f>23.23+37.37</f>
        <v>60.6</v>
      </c>
      <c r="E56" s="99"/>
      <c r="F56" s="98">
        <f t="shared" si="2"/>
        <v>0</v>
      </c>
      <c r="G56" s="135"/>
    </row>
    <row r="57" spans="1:7">
      <c r="A57" s="106">
        <v>6</v>
      </c>
      <c r="B57" s="107" t="s">
        <v>65</v>
      </c>
      <c r="C57" s="108" t="s">
        <v>47</v>
      </c>
      <c r="D57" s="98">
        <f>59+103</f>
        <v>162</v>
      </c>
      <c r="E57" s="99"/>
      <c r="F57" s="98">
        <f t="shared" si="2"/>
        <v>0</v>
      </c>
      <c r="G57" s="135"/>
    </row>
    <row r="58" spans="1:7">
      <c r="A58" s="106">
        <v>7</v>
      </c>
      <c r="B58" s="107" t="s">
        <v>66</v>
      </c>
      <c r="C58" s="108" t="s">
        <v>25</v>
      </c>
      <c r="D58" s="98">
        <f>18038.17+30187.23</f>
        <v>48225.4</v>
      </c>
      <c r="E58" s="99"/>
      <c r="F58" s="98">
        <f t="shared" si="2"/>
        <v>0</v>
      </c>
      <c r="G58" s="135"/>
    </row>
    <row r="59" spans="1:7">
      <c r="A59" s="106">
        <v>8</v>
      </c>
      <c r="B59" s="107" t="s">
        <v>67</v>
      </c>
      <c r="C59" s="108" t="s">
        <v>25</v>
      </c>
      <c r="D59" s="98">
        <f>43.24+42.28</f>
        <v>85.52</v>
      </c>
      <c r="E59" s="99"/>
      <c r="F59" s="98">
        <f t="shared" si="2"/>
        <v>0</v>
      </c>
      <c r="G59" s="135"/>
    </row>
    <row r="60" spans="1:7">
      <c r="A60" s="106">
        <v>9</v>
      </c>
      <c r="B60" s="107" t="s">
        <v>68</v>
      </c>
      <c r="C60" s="108" t="s">
        <v>25</v>
      </c>
      <c r="D60" s="98">
        <f>2413.5+11965.5</f>
        <v>14379</v>
      </c>
      <c r="E60" s="99"/>
      <c r="F60" s="98">
        <f t="shared" si="2"/>
        <v>0</v>
      </c>
      <c r="G60" s="135"/>
    </row>
    <row r="61" spans="1:7">
      <c r="A61" s="106">
        <v>10</v>
      </c>
      <c r="B61" s="107" t="s">
        <v>69</v>
      </c>
      <c r="C61" s="108" t="s">
        <v>25</v>
      </c>
      <c r="D61" s="98">
        <f>3028.87+2535.382</f>
        <v>5564.252</v>
      </c>
      <c r="E61" s="99"/>
      <c r="F61" s="98">
        <f t="shared" si="2"/>
        <v>0</v>
      </c>
      <c r="G61" s="135"/>
    </row>
    <row r="62" spans="1:7">
      <c r="A62" s="106">
        <v>11</v>
      </c>
      <c r="B62" s="107" t="s">
        <v>59</v>
      </c>
      <c r="C62" s="108" t="s">
        <v>25</v>
      </c>
      <c r="D62" s="98">
        <f>1736.6+1704.76</f>
        <v>3441.36</v>
      </c>
      <c r="E62" s="99"/>
      <c r="F62" s="98">
        <f t="shared" si="2"/>
        <v>0</v>
      </c>
      <c r="G62" s="99" t="s">
        <v>19</v>
      </c>
    </row>
    <row r="63" spans="1:7">
      <c r="A63" s="106">
        <v>12</v>
      </c>
      <c r="B63" s="107" t="s">
        <v>14</v>
      </c>
      <c r="C63" s="108" t="s">
        <v>11</v>
      </c>
      <c r="D63" s="98">
        <f>410.27+830.47</f>
        <v>1240.74</v>
      </c>
      <c r="E63" s="99"/>
      <c r="F63" s="98">
        <f t="shared" si="2"/>
        <v>0</v>
      </c>
      <c r="G63" s="135"/>
    </row>
    <row r="64" spans="1:7">
      <c r="A64" s="106">
        <v>13</v>
      </c>
      <c r="B64" s="107" t="s">
        <v>70</v>
      </c>
      <c r="C64" s="108" t="s">
        <v>25</v>
      </c>
      <c r="D64" s="98">
        <f>17063.2+29151.152</f>
        <v>46214.352</v>
      </c>
      <c r="E64" s="99"/>
      <c r="F64" s="98">
        <f t="shared" si="2"/>
        <v>0</v>
      </c>
      <c r="G64" s="135"/>
    </row>
    <row r="65" spans="1:7">
      <c r="A65" s="106">
        <v>14</v>
      </c>
      <c r="B65" s="107" t="s">
        <v>71</v>
      </c>
      <c r="C65" s="108" t="s">
        <v>23</v>
      </c>
      <c r="D65" s="98">
        <f>2357+4388</f>
        <v>6745</v>
      </c>
      <c r="E65" s="99"/>
      <c r="F65" s="98">
        <f t="shared" si="2"/>
        <v>0</v>
      </c>
      <c r="G65" s="135"/>
    </row>
    <row r="66" spans="1:7">
      <c r="A66" s="106">
        <v>15</v>
      </c>
      <c r="B66" s="107" t="s">
        <v>12</v>
      </c>
      <c r="C66" s="108" t="s">
        <v>11</v>
      </c>
      <c r="D66" s="98">
        <f>936.29+2447.84</f>
        <v>3384.13</v>
      </c>
      <c r="E66" s="99"/>
      <c r="F66" s="98">
        <f t="shared" si="2"/>
        <v>0</v>
      </c>
      <c r="G66" s="135"/>
    </row>
    <row r="67" spans="1:7">
      <c r="A67" s="106">
        <v>16</v>
      </c>
      <c r="B67" s="107" t="s">
        <v>72</v>
      </c>
      <c r="C67" s="108" t="s">
        <v>11</v>
      </c>
      <c r="D67" s="98">
        <f>3308.93+7152.33</f>
        <v>10461.26</v>
      </c>
      <c r="E67" s="99"/>
      <c r="F67" s="98">
        <f t="shared" si="2"/>
        <v>0</v>
      </c>
      <c r="G67" s="135"/>
    </row>
    <row r="68" spans="1:7">
      <c r="A68" s="106">
        <v>17</v>
      </c>
      <c r="B68" s="107" t="s">
        <v>73</v>
      </c>
      <c r="C68" s="108" t="s">
        <v>47</v>
      </c>
      <c r="D68" s="98">
        <v>14</v>
      </c>
      <c r="E68" s="99"/>
      <c r="F68" s="98">
        <f t="shared" si="2"/>
        <v>0</v>
      </c>
      <c r="G68" s="135"/>
    </row>
    <row r="69" spans="1:7">
      <c r="A69" s="106">
        <v>18</v>
      </c>
      <c r="B69" s="107" t="s">
        <v>74</v>
      </c>
      <c r="C69" s="108" t="s">
        <v>75</v>
      </c>
      <c r="D69" s="98">
        <v>6</v>
      </c>
      <c r="E69" s="99"/>
      <c r="F69" s="98">
        <f t="shared" si="2"/>
        <v>0</v>
      </c>
      <c r="G69" s="135"/>
    </row>
    <row r="70" spans="1:7">
      <c r="A70" s="106">
        <v>19</v>
      </c>
      <c r="B70" s="107" t="s">
        <v>76</v>
      </c>
      <c r="C70" s="108" t="s">
        <v>75</v>
      </c>
      <c r="D70" s="98">
        <v>16</v>
      </c>
      <c r="E70" s="99"/>
      <c r="F70" s="98">
        <f t="shared" si="2"/>
        <v>0</v>
      </c>
      <c r="G70" s="135"/>
    </row>
    <row r="71" spans="1:7">
      <c r="A71" s="106">
        <v>20</v>
      </c>
      <c r="B71" s="107" t="s">
        <v>77</v>
      </c>
      <c r="C71" s="108" t="s">
        <v>75</v>
      </c>
      <c r="D71" s="98">
        <v>22</v>
      </c>
      <c r="E71" s="99"/>
      <c r="F71" s="98">
        <f t="shared" si="2"/>
        <v>0</v>
      </c>
      <c r="G71" s="135"/>
    </row>
    <row r="72" spans="1:7">
      <c r="A72" s="106">
        <v>21</v>
      </c>
      <c r="B72" s="107" t="s">
        <v>78</v>
      </c>
      <c r="C72" s="108" t="s">
        <v>75</v>
      </c>
      <c r="D72" s="98">
        <v>2</v>
      </c>
      <c r="E72" s="99"/>
      <c r="F72" s="98">
        <f t="shared" si="2"/>
        <v>0</v>
      </c>
      <c r="G72" s="135"/>
    </row>
    <row r="73" spans="1:7">
      <c r="A73" s="106">
        <v>22</v>
      </c>
      <c r="B73" s="96" t="s">
        <v>79</v>
      </c>
      <c r="C73" s="108" t="s">
        <v>11</v>
      </c>
      <c r="D73" s="98">
        <v>14.22</v>
      </c>
      <c r="E73" s="99"/>
      <c r="F73" s="99">
        <f t="shared" si="2"/>
        <v>0</v>
      </c>
      <c r="G73" s="135"/>
    </row>
    <row r="74" spans="1:7">
      <c r="A74" s="106">
        <v>23</v>
      </c>
      <c r="B74" s="96" t="s">
        <v>80</v>
      </c>
      <c r="C74" s="108" t="s">
        <v>11</v>
      </c>
      <c r="D74" s="98">
        <v>127.98</v>
      </c>
      <c r="E74" s="99"/>
      <c r="F74" s="99">
        <f t="shared" si="2"/>
        <v>0</v>
      </c>
      <c r="G74" s="135"/>
    </row>
    <row r="75" spans="1:7">
      <c r="A75" s="149"/>
      <c r="B75" s="139"/>
      <c r="C75" s="139"/>
      <c r="D75" s="139"/>
      <c r="E75" s="140"/>
      <c r="F75" s="99">
        <f>SUM(F52:F74)</f>
        <v>0</v>
      </c>
      <c r="G75" s="135"/>
    </row>
    <row r="76" spans="1:7">
      <c r="A76" s="92" t="s">
        <v>81</v>
      </c>
      <c r="B76" s="93"/>
      <c r="C76" s="93"/>
      <c r="D76" s="93"/>
      <c r="E76" s="93"/>
      <c r="F76" s="93"/>
      <c r="G76" s="94"/>
    </row>
    <row r="77" spans="1:7">
      <c r="A77" s="106">
        <v>1</v>
      </c>
      <c r="B77" s="107" t="s">
        <v>34</v>
      </c>
      <c r="C77" s="108" t="s">
        <v>25</v>
      </c>
      <c r="D77" s="98">
        <f>904+4011</f>
        <v>4915</v>
      </c>
      <c r="E77" s="99"/>
      <c r="F77" s="98">
        <f t="shared" ref="F77:F89" si="3">D77*E77</f>
        <v>0</v>
      </c>
      <c r="G77" s="99" t="s">
        <v>19</v>
      </c>
    </row>
    <row r="78" spans="1:7">
      <c r="A78" s="106">
        <v>2</v>
      </c>
      <c r="B78" s="107" t="s">
        <v>35</v>
      </c>
      <c r="C78" s="108" t="s">
        <v>23</v>
      </c>
      <c r="D78" s="98">
        <f>180+801</f>
        <v>981</v>
      </c>
      <c r="E78" s="99"/>
      <c r="F78" s="98">
        <f t="shared" si="3"/>
        <v>0</v>
      </c>
      <c r="G78" s="135"/>
    </row>
    <row r="79" spans="1:7">
      <c r="A79" s="106">
        <v>3</v>
      </c>
      <c r="B79" s="107" t="s">
        <v>43</v>
      </c>
      <c r="C79" s="108" t="s">
        <v>11</v>
      </c>
      <c r="D79" s="98">
        <f>3.6+14.4</f>
        <v>18</v>
      </c>
      <c r="E79" s="99"/>
      <c r="F79" s="98">
        <f t="shared" si="3"/>
        <v>0</v>
      </c>
      <c r="G79" s="99" t="s">
        <v>19</v>
      </c>
    </row>
    <row r="80" spans="1:7">
      <c r="A80" s="106">
        <v>4</v>
      </c>
      <c r="B80" s="107" t="s">
        <v>45</v>
      </c>
      <c r="C80" s="108" t="s">
        <v>11</v>
      </c>
      <c r="D80" s="98">
        <f>776.56+4516.1</f>
        <v>5292.66</v>
      </c>
      <c r="E80" s="99"/>
      <c r="F80" s="98">
        <f t="shared" si="3"/>
        <v>0</v>
      </c>
      <c r="G80" s="99" t="s">
        <v>19</v>
      </c>
    </row>
    <row r="81" spans="1:7">
      <c r="A81" s="106">
        <v>5</v>
      </c>
      <c r="B81" s="107" t="s">
        <v>82</v>
      </c>
      <c r="C81" s="108" t="s">
        <v>11</v>
      </c>
      <c r="D81" s="98">
        <f>577.04+2562.355</f>
        <v>3139.395</v>
      </c>
      <c r="E81" s="99"/>
      <c r="F81" s="98">
        <f t="shared" si="3"/>
        <v>0</v>
      </c>
      <c r="G81" s="99" t="s">
        <v>19</v>
      </c>
    </row>
    <row r="82" spans="1:7">
      <c r="A82" s="106">
        <v>6</v>
      </c>
      <c r="B82" s="107" t="s">
        <v>83</v>
      </c>
      <c r="C82" s="108" t="s">
        <v>25</v>
      </c>
      <c r="D82" s="98">
        <f>15.368+89.127</f>
        <v>104.495</v>
      </c>
      <c r="E82" s="99"/>
      <c r="F82" s="98">
        <f t="shared" si="3"/>
        <v>0</v>
      </c>
      <c r="G82" s="135"/>
    </row>
    <row r="83" spans="1:7">
      <c r="A83" s="106">
        <v>7</v>
      </c>
      <c r="B83" s="107" t="s">
        <v>46</v>
      </c>
      <c r="C83" s="108" t="s">
        <v>47</v>
      </c>
      <c r="D83" s="98">
        <f>5</f>
        <v>5</v>
      </c>
      <c r="E83" s="99"/>
      <c r="F83" s="98">
        <f t="shared" si="3"/>
        <v>0</v>
      </c>
      <c r="G83" s="135"/>
    </row>
    <row r="84" spans="1:7">
      <c r="A84" s="106">
        <v>8</v>
      </c>
      <c r="B84" s="107" t="s">
        <v>48</v>
      </c>
      <c r="C84" s="108" t="s">
        <v>49</v>
      </c>
      <c r="D84" s="98">
        <f>0.694+2.778</f>
        <v>3.472</v>
      </c>
      <c r="E84" s="99"/>
      <c r="F84" s="98">
        <f t="shared" si="3"/>
        <v>0</v>
      </c>
      <c r="G84" s="99" t="s">
        <v>19</v>
      </c>
    </row>
    <row r="85" spans="1:7">
      <c r="A85" s="106">
        <v>9</v>
      </c>
      <c r="B85" s="107" t="s">
        <v>84</v>
      </c>
      <c r="C85" s="108" t="s">
        <v>11</v>
      </c>
      <c r="D85" s="98">
        <f>126.56+1110.78</f>
        <v>1237.34</v>
      </c>
      <c r="E85" s="99"/>
      <c r="F85" s="98">
        <f t="shared" si="3"/>
        <v>0</v>
      </c>
      <c r="G85" s="99" t="s">
        <v>19</v>
      </c>
    </row>
    <row r="86" spans="1:7">
      <c r="A86" s="106">
        <v>10</v>
      </c>
      <c r="B86" s="107" t="s">
        <v>59</v>
      </c>
      <c r="C86" s="108" t="s">
        <v>25</v>
      </c>
      <c r="D86" s="98">
        <f>7.2+28.8</f>
        <v>36</v>
      </c>
      <c r="E86" s="99"/>
      <c r="F86" s="98">
        <f t="shared" si="3"/>
        <v>0</v>
      </c>
      <c r="G86" s="99" t="s">
        <v>19</v>
      </c>
    </row>
    <row r="87" spans="1:7">
      <c r="A87" s="106">
        <v>11</v>
      </c>
      <c r="B87" s="107" t="s">
        <v>14</v>
      </c>
      <c r="C87" s="108" t="s">
        <v>11</v>
      </c>
      <c r="D87" s="98">
        <f>292.106+1545.877</f>
        <v>1837.983</v>
      </c>
      <c r="E87" s="99"/>
      <c r="F87" s="98">
        <f t="shared" si="3"/>
        <v>0</v>
      </c>
      <c r="G87" s="135"/>
    </row>
    <row r="88" spans="1:7">
      <c r="A88" s="106">
        <v>12</v>
      </c>
      <c r="B88" s="107" t="s">
        <v>72</v>
      </c>
      <c r="C88" s="108" t="s">
        <v>11</v>
      </c>
      <c r="D88" s="98">
        <f>1851.514+9765.433</f>
        <v>11616.947</v>
      </c>
      <c r="E88" s="99"/>
      <c r="F88" s="98">
        <f t="shared" si="3"/>
        <v>0</v>
      </c>
      <c r="G88" s="135"/>
    </row>
    <row r="89" spans="1:7">
      <c r="A89" s="106">
        <v>13</v>
      </c>
      <c r="B89" s="107" t="s">
        <v>85</v>
      </c>
      <c r="C89" s="108" t="s">
        <v>11</v>
      </c>
      <c r="D89" s="98">
        <f>153.68+856.37</f>
        <v>1010.05</v>
      </c>
      <c r="E89" s="99"/>
      <c r="F89" s="98">
        <f t="shared" si="3"/>
        <v>0</v>
      </c>
      <c r="G89" s="135"/>
    </row>
    <row r="90" spans="1:7">
      <c r="A90" s="110" t="s">
        <v>29</v>
      </c>
      <c r="B90" s="111"/>
      <c r="C90" s="111"/>
      <c r="D90" s="111"/>
      <c r="E90" s="112"/>
      <c r="F90" s="148">
        <f>SUM(F77:F89)</f>
        <v>0</v>
      </c>
      <c r="G90" s="135"/>
    </row>
    <row r="91" spans="1:7">
      <c r="A91" s="92" t="s">
        <v>86</v>
      </c>
      <c r="B91" s="93"/>
      <c r="C91" s="93"/>
      <c r="D91" s="93"/>
      <c r="E91" s="93"/>
      <c r="F91" s="93"/>
      <c r="G91" s="94"/>
    </row>
    <row r="92" spans="1:7">
      <c r="A92" s="106">
        <v>1</v>
      </c>
      <c r="B92" s="107" t="s">
        <v>87</v>
      </c>
      <c r="C92" s="108" t="s">
        <v>23</v>
      </c>
      <c r="D92" s="98">
        <v>10</v>
      </c>
      <c r="E92" s="99"/>
      <c r="F92" s="98">
        <f t="shared" ref="F92:F98" si="4">D92*E92</f>
        <v>0</v>
      </c>
      <c r="G92" s="135"/>
    </row>
    <row r="93" spans="1:7">
      <c r="A93" s="106">
        <v>2</v>
      </c>
      <c r="B93" s="107" t="s">
        <v>88</v>
      </c>
      <c r="C93" s="108" t="s">
        <v>23</v>
      </c>
      <c r="D93" s="98">
        <v>10</v>
      </c>
      <c r="E93" s="99"/>
      <c r="F93" s="98">
        <f t="shared" si="4"/>
        <v>0</v>
      </c>
      <c r="G93" s="135"/>
    </row>
    <row r="94" spans="1:7">
      <c r="A94" s="106">
        <v>3</v>
      </c>
      <c r="B94" s="107" t="s">
        <v>89</v>
      </c>
      <c r="C94" s="108" t="s">
        <v>23</v>
      </c>
      <c r="D94" s="98">
        <v>10</v>
      </c>
      <c r="E94" s="99"/>
      <c r="F94" s="98">
        <f t="shared" si="4"/>
        <v>0</v>
      </c>
      <c r="G94" s="135"/>
    </row>
    <row r="95" spans="1:7">
      <c r="A95" s="106">
        <v>4</v>
      </c>
      <c r="B95" s="107" t="s">
        <v>90</v>
      </c>
      <c r="C95" s="108" t="s">
        <v>23</v>
      </c>
      <c r="D95" s="98">
        <v>10</v>
      </c>
      <c r="E95" s="99"/>
      <c r="F95" s="98">
        <f t="shared" si="4"/>
        <v>0</v>
      </c>
      <c r="G95" s="135"/>
    </row>
    <row r="96" spans="1:7">
      <c r="A96" s="106">
        <v>5</v>
      </c>
      <c r="B96" s="107" t="s">
        <v>91</v>
      </c>
      <c r="C96" s="108" t="s">
        <v>23</v>
      </c>
      <c r="D96" s="98">
        <v>6</v>
      </c>
      <c r="E96" s="99"/>
      <c r="F96" s="98">
        <f t="shared" si="4"/>
        <v>0</v>
      </c>
      <c r="G96" s="135"/>
    </row>
    <row r="97" spans="1:7">
      <c r="A97" s="106">
        <v>6</v>
      </c>
      <c r="B97" s="107" t="s">
        <v>92</v>
      </c>
      <c r="C97" s="108" t="s">
        <v>23</v>
      </c>
      <c r="D97" s="98">
        <v>16</v>
      </c>
      <c r="E97" s="99"/>
      <c r="F97" s="99">
        <f t="shared" si="4"/>
        <v>0</v>
      </c>
      <c r="G97" s="135"/>
    </row>
    <row r="98" spans="1:7">
      <c r="A98" s="106">
        <v>7</v>
      </c>
      <c r="B98" s="107" t="s">
        <v>73</v>
      </c>
      <c r="C98" s="108" t="s">
        <v>47</v>
      </c>
      <c r="D98" s="98">
        <v>14</v>
      </c>
      <c r="E98" s="99"/>
      <c r="F98" s="98">
        <f t="shared" si="4"/>
        <v>0</v>
      </c>
      <c r="G98" s="135"/>
    </row>
    <row r="99" spans="1:7">
      <c r="A99" s="113" t="s">
        <v>29</v>
      </c>
      <c r="B99" s="114"/>
      <c r="C99" s="114"/>
      <c r="D99" s="114"/>
      <c r="E99" s="114"/>
      <c r="F99" s="115">
        <f>SUM(F92:F98)</f>
        <v>0</v>
      </c>
      <c r="G99" s="116"/>
    </row>
    <row r="100" spans="1:7">
      <c r="A100" s="117" t="s">
        <v>93</v>
      </c>
      <c r="B100" s="118"/>
      <c r="C100" s="118"/>
      <c r="D100" s="118"/>
      <c r="E100" s="119"/>
      <c r="F100" s="120">
        <f>F99+F90+F75+F50+F20</f>
        <v>0</v>
      </c>
      <c r="G100" s="24"/>
    </row>
    <row r="101" spans="1:7">
      <c r="A101" s="121" t="s">
        <v>94</v>
      </c>
      <c r="B101" s="118"/>
      <c r="C101" s="118"/>
      <c r="D101" s="118"/>
      <c r="E101" s="119"/>
      <c r="F101" s="120">
        <f>F100*0.03</f>
        <v>0</v>
      </c>
      <c r="G101" s="24"/>
    </row>
    <row r="102" spans="1:7">
      <c r="A102" s="122" t="s">
        <v>95</v>
      </c>
      <c r="B102" s="123"/>
      <c r="C102" s="123"/>
      <c r="D102" s="124"/>
      <c r="E102" s="124"/>
      <c r="F102" s="125">
        <f>F100+F101</f>
        <v>0</v>
      </c>
      <c r="G102" s="24"/>
    </row>
  </sheetData>
  <autoFilter xmlns:etc="http://www.wps.cn/officeDocument/2017/etCustomData" ref="A1:G87" etc:filterBottomFollowUsedRange="0">
    <extLst/>
  </autoFilter>
  <mergeCells count="15">
    <mergeCell ref="A1:F1"/>
    <mergeCell ref="A2:G2"/>
    <mergeCell ref="A4:G4"/>
    <mergeCell ref="A20:E20"/>
    <mergeCell ref="A21:G21"/>
    <mergeCell ref="A50:E50"/>
    <mergeCell ref="A51:G51"/>
    <mergeCell ref="A75:E75"/>
    <mergeCell ref="A76:G76"/>
    <mergeCell ref="A90:E90"/>
    <mergeCell ref="A91:G91"/>
    <mergeCell ref="A99:E99"/>
    <mergeCell ref="A100:E100"/>
    <mergeCell ref="A101:E101"/>
    <mergeCell ref="A102:E102"/>
  </mergeCells>
  <pageMargins left="0.75" right="0.75" top="1" bottom="1" header="0.5" footer="0.5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2"/>
  <sheetViews>
    <sheetView zoomScale="85" zoomScaleNormal="85" topLeftCell="A78" workbookViewId="0">
      <selection activeCell="A91" sqref="A91:E91"/>
    </sheetView>
  </sheetViews>
  <sheetFormatPr defaultColWidth="8.8" defaultRowHeight="14.25" outlineLevelCol="6"/>
  <cols>
    <col min="1" max="1" width="8.8" style="1"/>
    <col min="2" max="2" width="32.05" style="1" customWidth="1"/>
    <col min="3" max="3" width="10.2916666666667" style="1" customWidth="1"/>
    <col min="4" max="4" width="10.2916666666667" style="2" customWidth="1"/>
    <col min="5" max="5" width="11.8833333333333" style="3" customWidth="1"/>
    <col min="6" max="6" width="12.5" style="2" customWidth="1"/>
    <col min="7" max="7" width="10.2916666666667" style="2" customWidth="1"/>
    <col min="9" max="9" width="12.625"/>
  </cols>
  <sheetData>
    <row r="1" ht="27" customHeight="1" spans="1:7">
      <c r="A1" s="4" t="s">
        <v>96</v>
      </c>
      <c r="B1" s="4"/>
      <c r="C1" s="4"/>
      <c r="D1" s="126"/>
      <c r="E1" s="84"/>
      <c r="F1" s="126"/>
    </row>
    <row r="2" ht="31" customHeight="1" spans="1:7">
      <c r="A2" s="127" t="s">
        <v>97</v>
      </c>
      <c r="B2" s="128"/>
      <c r="C2" s="128"/>
      <c r="D2" s="128"/>
      <c r="E2" s="129"/>
      <c r="F2" s="128"/>
      <c r="G2" s="128"/>
    </row>
    <row r="3" ht="50" customHeight="1" spans="1:7">
      <c r="A3" s="130" t="s">
        <v>2</v>
      </c>
      <c r="B3" s="130" t="s">
        <v>3</v>
      </c>
      <c r="C3" s="130" t="s">
        <v>4</v>
      </c>
      <c r="D3" s="131" t="s">
        <v>5</v>
      </c>
      <c r="E3" s="132" t="s">
        <v>6</v>
      </c>
      <c r="F3" s="133" t="s">
        <v>7</v>
      </c>
      <c r="G3" s="131" t="s">
        <v>8</v>
      </c>
    </row>
    <row r="4" spans="1:7">
      <c r="A4" s="92" t="s">
        <v>9</v>
      </c>
      <c r="B4" s="93"/>
      <c r="C4" s="93"/>
      <c r="D4" s="93"/>
      <c r="E4" s="94"/>
      <c r="F4" s="134"/>
      <c r="G4" s="135"/>
    </row>
    <row r="5" spans="1:7">
      <c r="A5" s="106">
        <v>1</v>
      </c>
      <c r="B5" s="107" t="s">
        <v>14</v>
      </c>
      <c r="C5" s="108" t="s">
        <v>11</v>
      </c>
      <c r="D5" s="136">
        <v>6333.365</v>
      </c>
      <c r="E5" s="137"/>
      <c r="F5" s="99">
        <f t="shared" ref="F5:F8" si="0">D5*E5</f>
        <v>0</v>
      </c>
      <c r="G5" s="135"/>
    </row>
    <row r="6" spans="1:7">
      <c r="A6" s="106">
        <v>2</v>
      </c>
      <c r="B6" s="107" t="s">
        <v>13</v>
      </c>
      <c r="C6" s="108" t="s">
        <v>11</v>
      </c>
      <c r="D6" s="138">
        <v>15833.414</v>
      </c>
      <c r="E6" s="137"/>
      <c r="F6" s="99">
        <f t="shared" si="0"/>
        <v>0</v>
      </c>
      <c r="G6" s="135"/>
    </row>
    <row r="7" spans="1:7">
      <c r="A7" s="106">
        <v>3</v>
      </c>
      <c r="B7" s="107" t="s">
        <v>15</v>
      </c>
      <c r="C7" s="108" t="s">
        <v>11</v>
      </c>
      <c r="D7" s="138">
        <v>6333.365</v>
      </c>
      <c r="E7" s="137"/>
      <c r="F7" s="99">
        <f t="shared" si="0"/>
        <v>0</v>
      </c>
      <c r="G7" s="135"/>
    </row>
    <row r="8" spans="1:7">
      <c r="A8" s="106">
        <v>4</v>
      </c>
      <c r="B8" s="107" t="s">
        <v>17</v>
      </c>
      <c r="C8" s="108" t="s">
        <v>11</v>
      </c>
      <c r="D8" s="138">
        <v>4940</v>
      </c>
      <c r="E8" s="137"/>
      <c r="F8" s="99">
        <f t="shared" si="0"/>
        <v>0</v>
      </c>
      <c r="G8" s="135"/>
    </row>
    <row r="9" spans="1:7">
      <c r="A9" s="113" t="s">
        <v>29</v>
      </c>
      <c r="B9" s="139"/>
      <c r="C9" s="139"/>
      <c r="D9" s="139"/>
      <c r="E9" s="140"/>
      <c r="F9" s="99">
        <f>SUM(F5:F8)</f>
        <v>0</v>
      </c>
      <c r="G9" s="135"/>
    </row>
    <row r="10" spans="1:7">
      <c r="A10" s="141" t="s">
        <v>30</v>
      </c>
      <c r="B10" s="142"/>
      <c r="C10" s="142"/>
      <c r="D10" s="142"/>
      <c r="E10" s="142"/>
      <c r="F10" s="142"/>
      <c r="G10" s="143"/>
    </row>
    <row r="11" spans="1:7">
      <c r="A11" s="106">
        <v>1</v>
      </c>
      <c r="B11" s="107" t="s">
        <v>51</v>
      </c>
      <c r="C11" s="108" t="s">
        <v>11</v>
      </c>
      <c r="D11" s="138">
        <v>3408.476</v>
      </c>
      <c r="E11" s="137"/>
      <c r="F11" s="99">
        <f t="shared" ref="F11:F37" si="1">D11*E11</f>
        <v>0</v>
      </c>
      <c r="G11" s="135"/>
    </row>
    <row r="12" spans="1:7">
      <c r="A12" s="106">
        <v>2</v>
      </c>
      <c r="B12" s="107" t="s">
        <v>50</v>
      </c>
      <c r="C12" s="108" t="s">
        <v>11</v>
      </c>
      <c r="D12" s="138">
        <v>1322.826</v>
      </c>
      <c r="E12" s="137"/>
      <c r="F12" s="99">
        <f t="shared" si="1"/>
        <v>0</v>
      </c>
      <c r="G12" s="135"/>
    </row>
    <row r="13" spans="1:7">
      <c r="A13" s="106">
        <v>3</v>
      </c>
      <c r="B13" s="107" t="s">
        <v>38</v>
      </c>
      <c r="C13" s="108" t="s">
        <v>11</v>
      </c>
      <c r="D13" s="138">
        <v>1459.37</v>
      </c>
      <c r="E13" s="137"/>
      <c r="F13" s="99">
        <f t="shared" si="1"/>
        <v>0</v>
      </c>
      <c r="G13" s="99" t="s">
        <v>19</v>
      </c>
    </row>
    <row r="14" spans="1:7">
      <c r="A14" s="106">
        <v>4</v>
      </c>
      <c r="B14" s="107" t="s">
        <v>53</v>
      </c>
      <c r="C14" s="108" t="s">
        <v>11</v>
      </c>
      <c r="D14" s="138">
        <v>539.76</v>
      </c>
      <c r="E14" s="137"/>
      <c r="F14" s="99">
        <f t="shared" si="1"/>
        <v>0</v>
      </c>
      <c r="G14" s="135"/>
    </row>
    <row r="15" spans="1:7">
      <c r="A15" s="106">
        <v>5</v>
      </c>
      <c r="B15" s="107" t="s">
        <v>54</v>
      </c>
      <c r="C15" s="108" t="s">
        <v>11</v>
      </c>
      <c r="D15" s="138">
        <v>1025.303</v>
      </c>
      <c r="E15" s="137"/>
      <c r="F15" s="99">
        <f t="shared" si="1"/>
        <v>0</v>
      </c>
      <c r="G15" s="135"/>
    </row>
    <row r="16" spans="1:7">
      <c r="A16" s="106">
        <v>6</v>
      </c>
      <c r="B16" s="107" t="s">
        <v>52</v>
      </c>
      <c r="C16" s="108" t="s">
        <v>25</v>
      </c>
      <c r="D16" s="138">
        <v>57.55</v>
      </c>
      <c r="E16" s="137"/>
      <c r="F16" s="99">
        <f t="shared" si="1"/>
        <v>0</v>
      </c>
      <c r="G16" s="135"/>
    </row>
    <row r="17" spans="1:7">
      <c r="A17" s="106">
        <v>7</v>
      </c>
      <c r="B17" s="107" t="s">
        <v>59</v>
      </c>
      <c r="C17" s="108" t="s">
        <v>25</v>
      </c>
      <c r="D17" s="138">
        <v>9735.05</v>
      </c>
      <c r="E17" s="137"/>
      <c r="F17" s="99">
        <f t="shared" si="1"/>
        <v>0</v>
      </c>
      <c r="G17" s="99" t="s">
        <v>19</v>
      </c>
    </row>
    <row r="18" spans="1:7">
      <c r="A18" s="106">
        <v>8</v>
      </c>
      <c r="B18" s="107" t="s">
        <v>46</v>
      </c>
      <c r="C18" s="108" t="s">
        <v>47</v>
      </c>
      <c r="D18" s="138">
        <v>18</v>
      </c>
      <c r="E18" s="137"/>
      <c r="F18" s="99">
        <f t="shared" si="1"/>
        <v>0</v>
      </c>
      <c r="G18" s="135"/>
    </row>
    <row r="19" spans="1:7">
      <c r="A19" s="106">
        <v>9</v>
      </c>
      <c r="B19" s="107" t="s">
        <v>35</v>
      </c>
      <c r="C19" s="108" t="s">
        <v>23</v>
      </c>
      <c r="D19" s="138">
        <v>218</v>
      </c>
      <c r="E19" s="137"/>
      <c r="F19" s="99">
        <f t="shared" si="1"/>
        <v>0</v>
      </c>
      <c r="G19" s="135"/>
    </row>
    <row r="20" spans="1:7">
      <c r="A20" s="106">
        <v>10</v>
      </c>
      <c r="B20" s="107" t="s">
        <v>57</v>
      </c>
      <c r="C20" s="108" t="s">
        <v>11</v>
      </c>
      <c r="D20" s="138">
        <v>25.6</v>
      </c>
      <c r="E20" s="137"/>
      <c r="F20" s="99">
        <f t="shared" si="1"/>
        <v>0</v>
      </c>
      <c r="G20" s="135"/>
    </row>
    <row r="21" spans="1:7">
      <c r="A21" s="106">
        <v>11</v>
      </c>
      <c r="B21" s="107" t="s">
        <v>37</v>
      </c>
      <c r="C21" s="108" t="s">
        <v>11</v>
      </c>
      <c r="D21" s="138">
        <v>28.6</v>
      </c>
      <c r="E21" s="137"/>
      <c r="F21" s="99">
        <f t="shared" si="1"/>
        <v>0</v>
      </c>
      <c r="G21" s="99" t="s">
        <v>19</v>
      </c>
    </row>
    <row r="22" spans="1:7">
      <c r="A22" s="106">
        <v>12</v>
      </c>
      <c r="B22" s="107" t="s">
        <v>36</v>
      </c>
      <c r="C22" s="108" t="s">
        <v>11</v>
      </c>
      <c r="D22" s="138">
        <v>7.8</v>
      </c>
      <c r="E22" s="137"/>
      <c r="F22" s="99">
        <f t="shared" si="1"/>
        <v>0</v>
      </c>
      <c r="G22" s="99" t="s">
        <v>19</v>
      </c>
    </row>
    <row r="23" spans="1:7">
      <c r="A23" s="106">
        <v>13</v>
      </c>
      <c r="B23" s="107" t="s">
        <v>44</v>
      </c>
      <c r="C23" s="108" t="s">
        <v>11</v>
      </c>
      <c r="D23" s="138">
        <v>43.2</v>
      </c>
      <c r="E23" s="137"/>
      <c r="F23" s="99">
        <f t="shared" si="1"/>
        <v>0</v>
      </c>
      <c r="G23" s="99" t="s">
        <v>19</v>
      </c>
    </row>
    <row r="24" spans="1:7">
      <c r="A24" s="106">
        <v>14</v>
      </c>
      <c r="B24" s="107" t="s">
        <v>31</v>
      </c>
      <c r="C24" s="108" t="s">
        <v>11</v>
      </c>
      <c r="D24" s="138">
        <v>1.05</v>
      </c>
      <c r="E24" s="137"/>
      <c r="F24" s="99">
        <f t="shared" si="1"/>
        <v>0</v>
      </c>
      <c r="G24" s="99" t="s">
        <v>19</v>
      </c>
    </row>
    <row r="25" spans="1:7">
      <c r="A25" s="106">
        <v>15</v>
      </c>
      <c r="B25" s="107" t="s">
        <v>32</v>
      </c>
      <c r="C25" s="108" t="s">
        <v>11</v>
      </c>
      <c r="D25" s="138">
        <v>15.6</v>
      </c>
      <c r="E25" s="137"/>
      <c r="F25" s="99">
        <f t="shared" si="1"/>
        <v>0</v>
      </c>
      <c r="G25" s="99" t="s">
        <v>19</v>
      </c>
    </row>
    <row r="26" spans="1:7">
      <c r="A26" s="106">
        <v>16</v>
      </c>
      <c r="B26" s="107" t="s">
        <v>43</v>
      </c>
      <c r="C26" s="108" t="s">
        <v>11</v>
      </c>
      <c r="D26" s="138">
        <v>10.2</v>
      </c>
      <c r="E26" s="137"/>
      <c r="F26" s="99">
        <f t="shared" si="1"/>
        <v>0</v>
      </c>
      <c r="G26" s="99" t="s">
        <v>19</v>
      </c>
    </row>
    <row r="27" spans="1:7">
      <c r="A27" s="106">
        <v>17</v>
      </c>
      <c r="B27" s="107" t="s">
        <v>48</v>
      </c>
      <c r="C27" s="108" t="s">
        <v>49</v>
      </c>
      <c r="D27" s="138">
        <v>9.279</v>
      </c>
      <c r="E27" s="137"/>
      <c r="F27" s="99">
        <f t="shared" si="1"/>
        <v>0</v>
      </c>
      <c r="G27" s="99" t="s">
        <v>19</v>
      </c>
    </row>
    <row r="28" spans="1:7">
      <c r="A28" s="106">
        <v>18</v>
      </c>
      <c r="B28" s="107" t="s">
        <v>56</v>
      </c>
      <c r="C28" s="108" t="s">
        <v>11</v>
      </c>
      <c r="D28" s="138">
        <v>190.944</v>
      </c>
      <c r="E28" s="137"/>
      <c r="F28" s="99">
        <f t="shared" si="1"/>
        <v>0</v>
      </c>
      <c r="G28" s="135"/>
    </row>
    <row r="29" spans="1:7">
      <c r="A29" s="106">
        <v>19</v>
      </c>
      <c r="B29" s="107" t="s">
        <v>55</v>
      </c>
      <c r="C29" s="108" t="s">
        <v>11</v>
      </c>
      <c r="D29" s="138">
        <v>49.236</v>
      </c>
      <c r="E29" s="137"/>
      <c r="F29" s="99">
        <f t="shared" si="1"/>
        <v>0</v>
      </c>
      <c r="G29" s="135"/>
    </row>
    <row r="30" spans="1:7">
      <c r="A30" s="106">
        <v>20</v>
      </c>
      <c r="B30" s="107" t="s">
        <v>45</v>
      </c>
      <c r="C30" s="108" t="s">
        <v>11</v>
      </c>
      <c r="D30" s="138">
        <v>5.73</v>
      </c>
      <c r="E30" s="137"/>
      <c r="F30" s="99">
        <f t="shared" si="1"/>
        <v>0</v>
      </c>
      <c r="G30" s="99" t="s">
        <v>19</v>
      </c>
    </row>
    <row r="31" spans="1:7">
      <c r="A31" s="106">
        <v>21</v>
      </c>
      <c r="B31" s="107" t="s">
        <v>33</v>
      </c>
      <c r="C31" s="108" t="s">
        <v>25</v>
      </c>
      <c r="D31" s="138">
        <v>14.64</v>
      </c>
      <c r="E31" s="137"/>
      <c r="F31" s="99">
        <f t="shared" si="1"/>
        <v>0</v>
      </c>
      <c r="G31" s="99" t="s">
        <v>19</v>
      </c>
    </row>
    <row r="32" spans="1:7">
      <c r="A32" s="106">
        <v>22</v>
      </c>
      <c r="B32" s="107" t="s">
        <v>34</v>
      </c>
      <c r="C32" s="108" t="s">
        <v>25</v>
      </c>
      <c r="D32" s="138">
        <v>4.68</v>
      </c>
      <c r="E32" s="137"/>
      <c r="F32" s="99">
        <f t="shared" si="1"/>
        <v>0</v>
      </c>
      <c r="G32" s="99" t="s">
        <v>19</v>
      </c>
    </row>
    <row r="33" ht="15" customHeight="1" spans="1:7">
      <c r="A33" s="106">
        <v>23</v>
      </c>
      <c r="B33" s="107" t="s">
        <v>31</v>
      </c>
      <c r="C33" s="108" t="s">
        <v>11</v>
      </c>
      <c r="D33" s="138">
        <v>0.45</v>
      </c>
      <c r="E33" s="137"/>
      <c r="F33" s="99">
        <f t="shared" si="1"/>
        <v>0</v>
      </c>
      <c r="G33" s="99" t="s">
        <v>19</v>
      </c>
    </row>
    <row r="34" ht="15" customHeight="1" spans="1:7">
      <c r="A34" s="106">
        <v>24</v>
      </c>
      <c r="B34" s="107" t="s">
        <v>40</v>
      </c>
      <c r="C34" s="108" t="s">
        <v>11</v>
      </c>
      <c r="D34" s="138">
        <v>2.25</v>
      </c>
      <c r="E34" s="137"/>
      <c r="F34" s="99">
        <f t="shared" si="1"/>
        <v>0</v>
      </c>
      <c r="G34" s="99" t="s">
        <v>19</v>
      </c>
    </row>
    <row r="35" spans="1:7">
      <c r="A35" s="106">
        <v>25</v>
      </c>
      <c r="B35" s="107" t="s">
        <v>41</v>
      </c>
      <c r="C35" s="108" t="s">
        <v>11</v>
      </c>
      <c r="D35" s="138">
        <v>1.05</v>
      </c>
      <c r="E35" s="137"/>
      <c r="F35" s="99">
        <f t="shared" si="1"/>
        <v>0</v>
      </c>
      <c r="G35" s="99" t="s">
        <v>19</v>
      </c>
    </row>
    <row r="36" spans="1:7">
      <c r="A36" s="106">
        <v>26</v>
      </c>
      <c r="B36" s="107" t="s">
        <v>42</v>
      </c>
      <c r="C36" s="108" t="s">
        <v>11</v>
      </c>
      <c r="D36" s="138">
        <v>0.09</v>
      </c>
      <c r="E36" s="137"/>
      <c r="F36" s="99">
        <f t="shared" si="1"/>
        <v>0</v>
      </c>
      <c r="G36" s="99" t="s">
        <v>19</v>
      </c>
    </row>
    <row r="37" spans="1:7">
      <c r="A37" s="106">
        <v>27</v>
      </c>
      <c r="B37" s="107" t="s">
        <v>39</v>
      </c>
      <c r="C37" s="108" t="s">
        <v>11</v>
      </c>
      <c r="D37" s="138">
        <v>0.42</v>
      </c>
      <c r="E37" s="137"/>
      <c r="F37" s="99">
        <f t="shared" si="1"/>
        <v>0</v>
      </c>
      <c r="G37" s="99" t="s">
        <v>19</v>
      </c>
    </row>
    <row r="38" spans="1:7">
      <c r="A38" s="113" t="s">
        <v>29</v>
      </c>
      <c r="B38" s="139"/>
      <c r="C38" s="139"/>
      <c r="D38" s="139"/>
      <c r="E38" s="140"/>
      <c r="F38" s="99">
        <f>SUM(F11:F37)</f>
        <v>0</v>
      </c>
      <c r="G38" s="135"/>
    </row>
    <row r="39" spans="1:7">
      <c r="A39" s="92" t="s">
        <v>60</v>
      </c>
      <c r="B39" s="93"/>
      <c r="C39" s="93"/>
      <c r="D39" s="93"/>
      <c r="E39" s="93"/>
      <c r="F39" s="93"/>
      <c r="G39" s="94"/>
    </row>
    <row r="40" spans="1:7">
      <c r="A40" s="106">
        <v>1</v>
      </c>
      <c r="B40" s="107" t="s">
        <v>72</v>
      </c>
      <c r="C40" s="108" t="s">
        <v>11</v>
      </c>
      <c r="D40" s="138">
        <v>10272.96</v>
      </c>
      <c r="E40" s="137"/>
      <c r="F40" s="99">
        <f t="shared" ref="F40:F58" si="2">D40*E40</f>
        <v>0</v>
      </c>
      <c r="G40" s="135"/>
    </row>
    <row r="41" spans="1:7">
      <c r="A41" s="106">
        <v>2</v>
      </c>
      <c r="B41" s="107" t="s">
        <v>14</v>
      </c>
      <c r="C41" s="108" t="s">
        <v>11</v>
      </c>
      <c r="D41" s="138">
        <v>1189.24</v>
      </c>
      <c r="E41" s="137"/>
      <c r="F41" s="99">
        <f t="shared" si="2"/>
        <v>0</v>
      </c>
      <c r="G41" s="135"/>
    </row>
    <row r="42" spans="1:7">
      <c r="A42" s="106">
        <v>3</v>
      </c>
      <c r="B42" s="107" t="s">
        <v>66</v>
      </c>
      <c r="C42" s="108" t="s">
        <v>25</v>
      </c>
      <c r="D42" s="138">
        <v>33676</v>
      </c>
      <c r="E42" s="137"/>
      <c r="F42" s="99">
        <f t="shared" si="2"/>
        <v>0</v>
      </c>
      <c r="G42" s="135"/>
    </row>
    <row r="43" spans="1:7">
      <c r="A43" s="106">
        <v>4</v>
      </c>
      <c r="B43" s="107" t="s">
        <v>68</v>
      </c>
      <c r="C43" s="108" t="s">
        <v>25</v>
      </c>
      <c r="D43" s="138">
        <v>33676</v>
      </c>
      <c r="E43" s="137"/>
      <c r="F43" s="99">
        <f t="shared" si="2"/>
        <v>0</v>
      </c>
      <c r="G43" s="135"/>
    </row>
    <row r="44" spans="1:7">
      <c r="A44" s="106">
        <v>5</v>
      </c>
      <c r="B44" s="107" t="s">
        <v>70</v>
      </c>
      <c r="C44" s="108" t="s">
        <v>25</v>
      </c>
      <c r="D44" s="138">
        <v>33676</v>
      </c>
      <c r="E44" s="137"/>
      <c r="F44" s="99">
        <f t="shared" si="2"/>
        <v>0</v>
      </c>
      <c r="G44" s="135"/>
    </row>
    <row r="45" spans="1:7">
      <c r="A45" s="106">
        <v>6</v>
      </c>
      <c r="B45" s="107" t="s">
        <v>71</v>
      </c>
      <c r="C45" s="108" t="s">
        <v>23</v>
      </c>
      <c r="D45" s="138">
        <v>6812.5</v>
      </c>
      <c r="E45" s="137"/>
      <c r="F45" s="99">
        <f t="shared" si="2"/>
        <v>0</v>
      </c>
      <c r="G45" s="135"/>
    </row>
    <row r="46" spans="1:7">
      <c r="A46" s="106">
        <v>7</v>
      </c>
      <c r="B46" s="107" t="s">
        <v>77</v>
      </c>
      <c r="C46" s="108" t="s">
        <v>75</v>
      </c>
      <c r="D46" s="138">
        <v>38</v>
      </c>
      <c r="E46" s="137"/>
      <c r="F46" s="99">
        <f t="shared" si="2"/>
        <v>0</v>
      </c>
      <c r="G46" s="135"/>
    </row>
    <row r="47" spans="1:7">
      <c r="A47" s="106">
        <v>8</v>
      </c>
      <c r="B47" s="107" t="s">
        <v>46</v>
      </c>
      <c r="C47" s="108" t="s">
        <v>47</v>
      </c>
      <c r="D47" s="138">
        <v>26</v>
      </c>
      <c r="E47" s="137"/>
      <c r="F47" s="99">
        <f t="shared" si="2"/>
        <v>0</v>
      </c>
      <c r="G47" s="135"/>
    </row>
    <row r="48" spans="1:7">
      <c r="A48" s="106">
        <v>9</v>
      </c>
      <c r="B48" s="107" t="s">
        <v>65</v>
      </c>
      <c r="C48" s="108" t="s">
        <v>47</v>
      </c>
      <c r="D48" s="138">
        <v>152</v>
      </c>
      <c r="E48" s="137"/>
      <c r="F48" s="99">
        <f t="shared" si="2"/>
        <v>0</v>
      </c>
      <c r="G48" s="135"/>
    </row>
    <row r="49" spans="1:7">
      <c r="A49" s="106">
        <v>10</v>
      </c>
      <c r="B49" s="107" t="s">
        <v>12</v>
      </c>
      <c r="C49" s="108" t="s">
        <v>11</v>
      </c>
      <c r="D49" s="138">
        <v>5534</v>
      </c>
      <c r="E49" s="137"/>
      <c r="F49" s="99">
        <f t="shared" si="2"/>
        <v>0</v>
      </c>
      <c r="G49" s="135"/>
    </row>
    <row r="50" spans="1:7">
      <c r="A50" s="106">
        <v>11</v>
      </c>
      <c r="B50" s="107" t="s">
        <v>57</v>
      </c>
      <c r="C50" s="108" t="s">
        <v>11</v>
      </c>
      <c r="D50" s="138">
        <v>51.51</v>
      </c>
      <c r="E50" s="137"/>
      <c r="F50" s="99">
        <f t="shared" si="2"/>
        <v>0</v>
      </c>
      <c r="G50" s="135"/>
    </row>
    <row r="51" spans="1:7">
      <c r="A51" s="106">
        <v>12</v>
      </c>
      <c r="B51" s="107" t="s">
        <v>69</v>
      </c>
      <c r="C51" s="108" t="s">
        <v>25</v>
      </c>
      <c r="D51" s="138">
        <v>260.67</v>
      </c>
      <c r="E51" s="137"/>
      <c r="F51" s="99">
        <f t="shared" si="2"/>
        <v>0</v>
      </c>
      <c r="G51" s="135"/>
    </row>
    <row r="52" ht="33.75" spans="1:7">
      <c r="A52" s="24">
        <v>13</v>
      </c>
      <c r="B52" s="107" t="s">
        <v>62</v>
      </c>
      <c r="C52" s="108" t="s">
        <v>25</v>
      </c>
      <c r="D52" s="138">
        <f>41557+1404</f>
        <v>42961</v>
      </c>
      <c r="E52" s="137"/>
      <c r="F52" s="99">
        <f t="shared" si="2"/>
        <v>0</v>
      </c>
      <c r="G52" s="57" t="s">
        <v>63</v>
      </c>
    </row>
    <row r="53" spans="1:7">
      <c r="A53" s="106">
        <v>14</v>
      </c>
      <c r="B53" s="107" t="s">
        <v>61</v>
      </c>
      <c r="C53" s="108" t="s">
        <v>11</v>
      </c>
      <c r="D53" s="138">
        <v>0.096</v>
      </c>
      <c r="E53" s="137"/>
      <c r="F53" s="99">
        <f t="shared" si="2"/>
        <v>0</v>
      </c>
      <c r="G53" s="99" t="s">
        <v>19</v>
      </c>
    </row>
    <row r="54" spans="1:7">
      <c r="A54" s="106">
        <v>16</v>
      </c>
      <c r="B54" s="107" t="s">
        <v>67</v>
      </c>
      <c r="C54" s="108" t="s">
        <v>25</v>
      </c>
      <c r="D54" s="138">
        <v>27.4</v>
      </c>
      <c r="E54" s="137"/>
      <c r="F54" s="99">
        <f t="shared" si="2"/>
        <v>0</v>
      </c>
      <c r="G54" s="135"/>
    </row>
    <row r="55" spans="1:7">
      <c r="A55" s="106">
        <v>17</v>
      </c>
      <c r="B55" s="107" t="s">
        <v>59</v>
      </c>
      <c r="C55" s="108" t="s">
        <v>25</v>
      </c>
      <c r="D55" s="138">
        <v>20.08</v>
      </c>
      <c r="E55" s="137"/>
      <c r="F55" s="99">
        <f t="shared" si="2"/>
        <v>0</v>
      </c>
      <c r="G55" s="99" t="s">
        <v>19</v>
      </c>
    </row>
    <row r="56" spans="1:7">
      <c r="A56" s="106">
        <v>18</v>
      </c>
      <c r="B56" s="107" t="s">
        <v>73</v>
      </c>
      <c r="C56" s="108" t="s">
        <v>47</v>
      </c>
      <c r="D56" s="138">
        <v>14</v>
      </c>
      <c r="E56" s="137"/>
      <c r="F56" s="99">
        <f t="shared" si="2"/>
        <v>0</v>
      </c>
      <c r="G56" s="135"/>
    </row>
    <row r="57" spans="1:7">
      <c r="A57" s="106">
        <v>19</v>
      </c>
      <c r="B57" s="107" t="s">
        <v>98</v>
      </c>
      <c r="C57" s="108" t="s">
        <v>11</v>
      </c>
      <c r="D57" s="138">
        <v>2.45</v>
      </c>
      <c r="E57" s="137"/>
      <c r="F57" s="99">
        <f t="shared" si="2"/>
        <v>0</v>
      </c>
      <c r="G57" s="99" t="s">
        <v>19</v>
      </c>
    </row>
    <row r="58" spans="1:7">
      <c r="A58" s="106">
        <v>20</v>
      </c>
      <c r="B58" s="107" t="s">
        <v>76</v>
      </c>
      <c r="C58" s="108" t="s">
        <v>75</v>
      </c>
      <c r="D58" s="138">
        <v>7</v>
      </c>
      <c r="E58" s="137"/>
      <c r="F58" s="99">
        <f t="shared" si="2"/>
        <v>0</v>
      </c>
      <c r="G58" s="135"/>
    </row>
    <row r="59" spans="1:7">
      <c r="A59" s="113" t="s">
        <v>29</v>
      </c>
      <c r="B59" s="139"/>
      <c r="C59" s="139"/>
      <c r="D59" s="139"/>
      <c r="E59" s="140"/>
      <c r="F59" s="99">
        <f>SUM(F40:F58)</f>
        <v>0</v>
      </c>
      <c r="G59" s="135"/>
    </row>
    <row r="60" spans="1:7">
      <c r="A60" s="92" t="s">
        <v>81</v>
      </c>
      <c r="B60" s="93"/>
      <c r="C60" s="93"/>
      <c r="D60" s="93"/>
      <c r="E60" s="93"/>
      <c r="F60" s="93"/>
      <c r="G60" s="94"/>
    </row>
    <row r="61" spans="1:7">
      <c r="A61" s="106">
        <v>1</v>
      </c>
      <c r="B61" s="107" t="s">
        <v>72</v>
      </c>
      <c r="C61" s="108" t="s">
        <v>11</v>
      </c>
      <c r="D61" s="138">
        <v>3130.938</v>
      </c>
      <c r="E61" s="137"/>
      <c r="F61" s="99">
        <f t="shared" ref="F61:F73" si="3">D61*E61</f>
        <v>0</v>
      </c>
      <c r="G61" s="135"/>
    </row>
    <row r="62" spans="1:7">
      <c r="A62" s="106">
        <v>2</v>
      </c>
      <c r="B62" s="107" t="s">
        <v>14</v>
      </c>
      <c r="C62" s="108" t="s">
        <v>11</v>
      </c>
      <c r="D62" s="138">
        <v>494.322</v>
      </c>
      <c r="E62" s="137"/>
      <c r="F62" s="99">
        <f t="shared" si="3"/>
        <v>0</v>
      </c>
      <c r="G62" s="135"/>
    </row>
    <row r="63" spans="1:7">
      <c r="A63" s="106">
        <v>3</v>
      </c>
      <c r="B63" s="107" t="s">
        <v>85</v>
      </c>
      <c r="C63" s="108" t="s">
        <v>11</v>
      </c>
      <c r="D63" s="138">
        <v>268.47</v>
      </c>
      <c r="E63" s="137"/>
      <c r="F63" s="99">
        <f t="shared" si="3"/>
        <v>0</v>
      </c>
      <c r="G63" s="135"/>
    </row>
    <row r="64" spans="1:7">
      <c r="A64" s="106">
        <v>4</v>
      </c>
      <c r="B64" s="107" t="s">
        <v>82</v>
      </c>
      <c r="C64" s="108" t="s">
        <v>11</v>
      </c>
      <c r="D64" s="138">
        <v>867.98</v>
      </c>
      <c r="E64" s="137"/>
      <c r="F64" s="99">
        <f t="shared" si="3"/>
        <v>0</v>
      </c>
      <c r="G64" s="99" t="s">
        <v>19</v>
      </c>
    </row>
    <row r="65" spans="1:7">
      <c r="A65" s="106">
        <v>5</v>
      </c>
      <c r="B65" s="107" t="s">
        <v>45</v>
      </c>
      <c r="C65" s="108" t="s">
        <v>11</v>
      </c>
      <c r="D65" s="138">
        <v>1402.9</v>
      </c>
      <c r="E65" s="137"/>
      <c r="F65" s="99">
        <f t="shared" si="3"/>
        <v>0</v>
      </c>
      <c r="G65" s="99" t="s">
        <v>19</v>
      </c>
    </row>
    <row r="66" spans="1:7">
      <c r="A66" s="106">
        <v>6</v>
      </c>
      <c r="B66" s="107" t="s">
        <v>84</v>
      </c>
      <c r="C66" s="108" t="s">
        <v>11</v>
      </c>
      <c r="D66" s="138">
        <v>265.74</v>
      </c>
      <c r="E66" s="137"/>
      <c r="F66" s="99">
        <f t="shared" si="3"/>
        <v>0</v>
      </c>
      <c r="G66" s="99" t="s">
        <v>19</v>
      </c>
    </row>
    <row r="67" spans="1:7">
      <c r="A67" s="106">
        <v>7</v>
      </c>
      <c r="B67" s="107" t="s">
        <v>34</v>
      </c>
      <c r="C67" s="108" t="s">
        <v>25</v>
      </c>
      <c r="D67" s="138">
        <v>2237</v>
      </c>
      <c r="E67" s="137"/>
      <c r="F67" s="99">
        <f t="shared" si="3"/>
        <v>0</v>
      </c>
      <c r="G67" s="99" t="s">
        <v>19</v>
      </c>
    </row>
    <row r="68" spans="1:7">
      <c r="A68" s="106">
        <v>8</v>
      </c>
      <c r="B68" s="107" t="s">
        <v>35</v>
      </c>
      <c r="C68" s="108" t="s">
        <v>23</v>
      </c>
      <c r="D68" s="138">
        <v>446</v>
      </c>
      <c r="E68" s="137"/>
      <c r="F68" s="99">
        <f t="shared" si="3"/>
        <v>0</v>
      </c>
      <c r="G68" s="135"/>
    </row>
    <row r="69" spans="1:7">
      <c r="A69" s="106">
        <v>9</v>
      </c>
      <c r="B69" s="107" t="s">
        <v>46</v>
      </c>
      <c r="C69" s="108" t="s">
        <v>47</v>
      </c>
      <c r="D69" s="138">
        <v>3</v>
      </c>
      <c r="E69" s="137"/>
      <c r="F69" s="99">
        <f t="shared" si="3"/>
        <v>0</v>
      </c>
      <c r="G69" s="135"/>
    </row>
    <row r="70" spans="1:7">
      <c r="A70" s="106">
        <v>10</v>
      </c>
      <c r="B70" s="107" t="s">
        <v>83</v>
      </c>
      <c r="C70" s="108" t="s">
        <v>25</v>
      </c>
      <c r="D70" s="138">
        <v>42.583</v>
      </c>
      <c r="E70" s="137"/>
      <c r="F70" s="99">
        <f t="shared" si="3"/>
        <v>0</v>
      </c>
      <c r="G70" s="135"/>
    </row>
    <row r="71" spans="1:7">
      <c r="A71" s="106">
        <v>11</v>
      </c>
      <c r="B71" s="107" t="s">
        <v>43</v>
      </c>
      <c r="C71" s="108" t="s">
        <v>11</v>
      </c>
      <c r="D71" s="138">
        <v>8.1</v>
      </c>
      <c r="E71" s="137"/>
      <c r="F71" s="99">
        <f t="shared" si="3"/>
        <v>0</v>
      </c>
      <c r="G71" s="99" t="s">
        <v>19</v>
      </c>
    </row>
    <row r="72" spans="1:7">
      <c r="A72" s="106">
        <v>12</v>
      </c>
      <c r="B72" s="107" t="s">
        <v>48</v>
      </c>
      <c r="C72" s="108" t="s">
        <v>49</v>
      </c>
      <c r="D72" s="138">
        <v>1.562</v>
      </c>
      <c r="E72" s="137"/>
      <c r="F72" s="99">
        <f t="shared" si="3"/>
        <v>0</v>
      </c>
      <c r="G72" s="99" t="s">
        <v>19</v>
      </c>
    </row>
    <row r="73" spans="1:7">
      <c r="A73" s="106">
        <v>13</v>
      </c>
      <c r="B73" s="107" t="s">
        <v>59</v>
      </c>
      <c r="C73" s="108" t="s">
        <v>25</v>
      </c>
      <c r="D73" s="138">
        <v>16.2</v>
      </c>
      <c r="E73" s="137"/>
      <c r="F73" s="99">
        <f t="shared" si="3"/>
        <v>0</v>
      </c>
      <c r="G73" s="99" t="s">
        <v>19</v>
      </c>
    </row>
    <row r="74" spans="1:7">
      <c r="A74" s="113" t="s">
        <v>29</v>
      </c>
      <c r="B74" s="139"/>
      <c r="C74" s="139"/>
      <c r="D74" s="139"/>
      <c r="E74" s="140"/>
      <c r="F74" s="99">
        <f>SUM(F61:F73)</f>
        <v>0</v>
      </c>
      <c r="G74" s="135"/>
    </row>
    <row r="75" spans="1:7">
      <c r="A75" s="144" t="s">
        <v>86</v>
      </c>
      <c r="B75" s="145"/>
      <c r="C75" s="145"/>
      <c r="D75" s="144"/>
      <c r="E75" s="106"/>
      <c r="F75" s="99"/>
      <c r="G75" s="135"/>
    </row>
    <row r="76" spans="1:7">
      <c r="A76" s="106">
        <v>1</v>
      </c>
      <c r="B76" s="107" t="s">
        <v>87</v>
      </c>
      <c r="C76" s="108" t="s">
        <v>23</v>
      </c>
      <c r="D76" s="138">
        <v>15</v>
      </c>
      <c r="E76" s="137"/>
      <c r="F76" s="99">
        <f t="shared" ref="F76:F88" si="4">D76*E76</f>
        <v>0</v>
      </c>
      <c r="G76" s="135"/>
    </row>
    <row r="77" spans="1:7">
      <c r="A77" s="106">
        <v>2</v>
      </c>
      <c r="B77" s="107" t="s">
        <v>89</v>
      </c>
      <c r="C77" s="108" t="s">
        <v>23</v>
      </c>
      <c r="D77" s="138">
        <v>15</v>
      </c>
      <c r="E77" s="137"/>
      <c r="F77" s="99">
        <f t="shared" si="4"/>
        <v>0</v>
      </c>
      <c r="G77" s="135"/>
    </row>
    <row r="78" spans="1:7">
      <c r="A78" s="106">
        <v>3</v>
      </c>
      <c r="B78" s="107" t="s">
        <v>88</v>
      </c>
      <c r="C78" s="108" t="s">
        <v>23</v>
      </c>
      <c r="D78" s="138">
        <v>15</v>
      </c>
      <c r="E78" s="137"/>
      <c r="F78" s="99">
        <f t="shared" si="4"/>
        <v>0</v>
      </c>
      <c r="G78" s="135"/>
    </row>
    <row r="79" spans="1:7">
      <c r="A79" s="106">
        <v>4</v>
      </c>
      <c r="B79" s="107" t="s">
        <v>90</v>
      </c>
      <c r="C79" s="108" t="s">
        <v>23</v>
      </c>
      <c r="D79" s="138">
        <v>15</v>
      </c>
      <c r="E79" s="137"/>
      <c r="F79" s="99">
        <f t="shared" si="4"/>
        <v>0</v>
      </c>
      <c r="G79" s="135"/>
    </row>
    <row r="80" spans="1:7">
      <c r="A80" s="106">
        <v>5</v>
      </c>
      <c r="B80" s="107" t="s">
        <v>91</v>
      </c>
      <c r="C80" s="108" t="s">
        <v>23</v>
      </c>
      <c r="D80" s="138">
        <v>9</v>
      </c>
      <c r="E80" s="137"/>
      <c r="F80" s="99">
        <f t="shared" si="4"/>
        <v>0</v>
      </c>
      <c r="G80" s="135"/>
    </row>
    <row r="81" spans="1:7">
      <c r="A81" s="106">
        <v>6</v>
      </c>
      <c r="B81" s="107" t="s">
        <v>99</v>
      </c>
      <c r="C81" s="108" t="s">
        <v>100</v>
      </c>
      <c r="D81" s="138">
        <v>3</v>
      </c>
      <c r="E81" s="137"/>
      <c r="F81" s="99">
        <f t="shared" si="4"/>
        <v>0</v>
      </c>
      <c r="G81" s="135"/>
    </row>
    <row r="82" spans="1:7">
      <c r="A82" s="106">
        <v>7</v>
      </c>
      <c r="B82" s="107" t="s">
        <v>101</v>
      </c>
      <c r="C82" s="108" t="s">
        <v>102</v>
      </c>
      <c r="D82" s="138">
        <v>3</v>
      </c>
      <c r="E82" s="137"/>
      <c r="F82" s="99">
        <f t="shared" si="4"/>
        <v>0</v>
      </c>
      <c r="G82" s="135"/>
    </row>
    <row r="83" spans="1:7">
      <c r="A83" s="106">
        <v>8</v>
      </c>
      <c r="B83" s="107" t="s">
        <v>103</v>
      </c>
      <c r="C83" s="108" t="s">
        <v>104</v>
      </c>
      <c r="D83" s="138">
        <v>6</v>
      </c>
      <c r="E83" s="137"/>
      <c r="F83" s="99">
        <f t="shared" si="4"/>
        <v>0</v>
      </c>
      <c r="G83" s="135"/>
    </row>
    <row r="84" spans="1:7">
      <c r="A84" s="106">
        <v>9</v>
      </c>
      <c r="B84" s="107" t="s">
        <v>105</v>
      </c>
      <c r="C84" s="108" t="s">
        <v>104</v>
      </c>
      <c r="D84" s="138">
        <v>3</v>
      </c>
      <c r="E84" s="137"/>
      <c r="F84" s="99">
        <f t="shared" si="4"/>
        <v>0</v>
      </c>
      <c r="G84" s="135"/>
    </row>
    <row r="85" spans="1:7">
      <c r="A85" s="106">
        <v>10</v>
      </c>
      <c r="B85" s="107" t="s">
        <v>106</v>
      </c>
      <c r="C85" s="108" t="s">
        <v>104</v>
      </c>
      <c r="D85" s="138">
        <v>6</v>
      </c>
      <c r="E85" s="137"/>
      <c r="F85" s="99">
        <f t="shared" si="4"/>
        <v>0</v>
      </c>
      <c r="G85" s="135"/>
    </row>
    <row r="86" spans="1:7">
      <c r="A86" s="106">
        <v>11</v>
      </c>
      <c r="B86" s="107" t="s">
        <v>107</v>
      </c>
      <c r="C86" s="108" t="s">
        <v>23</v>
      </c>
      <c r="D86" s="138">
        <v>260</v>
      </c>
      <c r="E86" s="137"/>
      <c r="F86" s="99">
        <f t="shared" si="4"/>
        <v>0</v>
      </c>
      <c r="G86" s="135"/>
    </row>
    <row r="87" spans="1:7">
      <c r="A87" s="106">
        <v>12</v>
      </c>
      <c r="B87" s="107" t="s">
        <v>92</v>
      </c>
      <c r="C87" s="108" t="s">
        <v>23</v>
      </c>
      <c r="D87" s="138">
        <v>16</v>
      </c>
      <c r="E87" s="137"/>
      <c r="F87" s="99">
        <f t="shared" si="4"/>
        <v>0</v>
      </c>
      <c r="G87" s="135"/>
    </row>
    <row r="88" spans="1:7">
      <c r="A88" s="106">
        <v>13</v>
      </c>
      <c r="B88" s="107" t="s">
        <v>73</v>
      </c>
      <c r="C88" s="108" t="s">
        <v>47</v>
      </c>
      <c r="D88" s="138">
        <v>15</v>
      </c>
      <c r="E88" s="137"/>
      <c r="F88" s="99">
        <f t="shared" si="4"/>
        <v>0</v>
      </c>
      <c r="G88" s="135"/>
    </row>
    <row r="89" spans="1:7">
      <c r="A89" s="113" t="s">
        <v>29</v>
      </c>
      <c r="B89" s="114"/>
      <c r="C89" s="114"/>
      <c r="D89" s="114"/>
      <c r="E89" s="114"/>
      <c r="F89" s="115">
        <f>SUM(F76:F88)</f>
        <v>0</v>
      </c>
      <c r="G89" s="116"/>
    </row>
    <row r="90" spans="1:7">
      <c r="A90" s="117" t="s">
        <v>93</v>
      </c>
      <c r="B90" s="118"/>
      <c r="C90" s="118"/>
      <c r="D90" s="118"/>
      <c r="E90" s="119"/>
      <c r="F90" s="120">
        <f>F89+F74+F59+F38+F9</f>
        <v>0</v>
      </c>
      <c r="G90" s="24"/>
    </row>
    <row r="91" spans="1:7">
      <c r="A91" s="121" t="s">
        <v>94</v>
      </c>
      <c r="B91" s="118"/>
      <c r="C91" s="118"/>
      <c r="D91" s="118"/>
      <c r="E91" s="119"/>
      <c r="F91" s="120">
        <f>F90*0.03</f>
        <v>0</v>
      </c>
      <c r="G91" s="24"/>
    </row>
    <row r="92" spans="1:7">
      <c r="A92" s="122" t="s">
        <v>95</v>
      </c>
      <c r="B92" s="123"/>
      <c r="C92" s="123"/>
      <c r="D92" s="124"/>
      <c r="E92" s="124"/>
      <c r="F92" s="125">
        <f>F90+F91</f>
        <v>0</v>
      </c>
      <c r="G92" s="24"/>
    </row>
  </sheetData>
  <autoFilter xmlns:etc="http://www.wps.cn/officeDocument/2017/etCustomData" ref="A1:G92" etc:filterBottomFollowUsedRange="0">
    <extLst/>
  </autoFilter>
  <mergeCells count="15">
    <mergeCell ref="A1:F1"/>
    <mergeCell ref="A2:G2"/>
    <mergeCell ref="A4:E4"/>
    <mergeCell ref="A9:E9"/>
    <mergeCell ref="A10:G10"/>
    <mergeCell ref="A38:E38"/>
    <mergeCell ref="A39:G39"/>
    <mergeCell ref="A59:E59"/>
    <mergeCell ref="A60:G60"/>
    <mergeCell ref="A74:E74"/>
    <mergeCell ref="A75:D75"/>
    <mergeCell ref="A89:E89"/>
    <mergeCell ref="A90:E90"/>
    <mergeCell ref="A91:E91"/>
    <mergeCell ref="A92:E92"/>
  </mergeCells>
  <pageMargins left="0.75" right="0.75" top="1" bottom="1" header="0.5" footer="0.5"/>
  <pageSetup paperSize="9" scale="8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7"/>
  <sheetViews>
    <sheetView zoomScale="85" zoomScaleNormal="85" topLeftCell="A67" workbookViewId="0">
      <selection activeCell="A86" sqref="A86:E86"/>
    </sheetView>
  </sheetViews>
  <sheetFormatPr defaultColWidth="8.8" defaultRowHeight="14.25" outlineLevelCol="6"/>
  <cols>
    <col min="1" max="1" width="8.8" style="1"/>
    <col min="2" max="2" width="32.05" style="1" customWidth="1"/>
    <col min="3" max="3" width="10.2916666666667" style="1" customWidth="1"/>
    <col min="4" max="4" width="10.2916666666667" style="2" customWidth="1"/>
    <col min="5" max="5" width="11.8833333333333" style="3" customWidth="1"/>
    <col min="6" max="6" width="12.5" style="2" customWidth="1"/>
    <col min="7" max="7" width="10.2916666666667" style="2" customWidth="1"/>
    <col min="9" max="9" width="12.625"/>
  </cols>
  <sheetData>
    <row r="1" spans="1:7">
      <c r="A1" s="82" t="s">
        <v>108</v>
      </c>
      <c r="B1" s="82"/>
      <c r="C1" s="82"/>
      <c r="D1" s="83"/>
      <c r="E1" s="84"/>
      <c r="F1" s="83"/>
      <c r="G1" s="24"/>
    </row>
    <row r="2" ht="22" customHeight="1" spans="1:7">
      <c r="A2" s="85" t="s">
        <v>109</v>
      </c>
      <c r="B2" s="86"/>
      <c r="C2" s="86"/>
      <c r="D2" s="86"/>
      <c r="E2" s="87"/>
      <c r="F2" s="86"/>
      <c r="G2" s="86"/>
    </row>
    <row r="3" ht="24" spans="1:7">
      <c r="A3" s="88" t="s">
        <v>2</v>
      </c>
      <c r="B3" s="88" t="s">
        <v>3</v>
      </c>
      <c r="C3" s="88" t="s">
        <v>4</v>
      </c>
      <c r="D3" s="89" t="s">
        <v>5</v>
      </c>
      <c r="E3" s="90" t="s">
        <v>6</v>
      </c>
      <c r="F3" s="91" t="s">
        <v>7</v>
      </c>
      <c r="G3" s="89" t="s">
        <v>8</v>
      </c>
    </row>
    <row r="4" spans="1:7">
      <c r="A4" s="92" t="s">
        <v>9</v>
      </c>
      <c r="B4" s="93"/>
      <c r="C4" s="93"/>
      <c r="D4" s="93"/>
      <c r="E4" s="93"/>
      <c r="F4" s="93"/>
      <c r="G4" s="94"/>
    </row>
    <row r="5" spans="1:7">
      <c r="A5" s="95">
        <v>1</v>
      </c>
      <c r="B5" s="96" t="s">
        <v>17</v>
      </c>
      <c r="C5" s="97" t="s">
        <v>11</v>
      </c>
      <c r="D5" s="98">
        <f>7198.88+6536.4</f>
        <v>13735.28</v>
      </c>
      <c r="E5" s="99"/>
      <c r="F5" s="99">
        <f t="shared" ref="F5:F8" si="0">D5*E5</f>
        <v>0</v>
      </c>
      <c r="G5" s="99"/>
    </row>
    <row r="6" spans="1:7">
      <c r="A6" s="95">
        <v>2</v>
      </c>
      <c r="B6" s="96" t="s">
        <v>15</v>
      </c>
      <c r="C6" s="97" t="s">
        <v>11</v>
      </c>
      <c r="D6" s="98">
        <f>58666.96+8371.62</f>
        <v>67038.58</v>
      </c>
      <c r="E6" s="99"/>
      <c r="F6" s="99">
        <f t="shared" si="0"/>
        <v>0</v>
      </c>
      <c r="G6" s="99"/>
    </row>
    <row r="7" spans="1:7">
      <c r="A7" s="95">
        <v>3</v>
      </c>
      <c r="B7" s="96" t="s">
        <v>14</v>
      </c>
      <c r="C7" s="97" t="s">
        <v>11</v>
      </c>
      <c r="D7" s="98">
        <f>58667.96+8371.62</f>
        <v>67039.58</v>
      </c>
      <c r="E7" s="99"/>
      <c r="F7" s="99">
        <f t="shared" si="0"/>
        <v>0</v>
      </c>
      <c r="G7" s="99"/>
    </row>
    <row r="8" spans="1:7">
      <c r="A8" s="95">
        <v>4</v>
      </c>
      <c r="B8" s="96" t="s">
        <v>13</v>
      </c>
      <c r="C8" s="97" t="s">
        <v>11</v>
      </c>
      <c r="D8" s="98">
        <f>91630.85+20941.62</f>
        <v>112572.47</v>
      </c>
      <c r="E8" s="99"/>
      <c r="F8" s="99">
        <f t="shared" si="0"/>
        <v>0</v>
      </c>
      <c r="G8" s="99"/>
    </row>
    <row r="9" spans="1:7">
      <c r="A9" s="100" t="s">
        <v>29</v>
      </c>
      <c r="B9" s="101"/>
      <c r="C9" s="101"/>
      <c r="D9" s="101"/>
      <c r="E9" s="102"/>
      <c r="F9" s="99">
        <f>SUM(F5:F8)</f>
        <v>0</v>
      </c>
      <c r="G9" s="99"/>
    </row>
    <row r="10" spans="1:7">
      <c r="A10" s="103" t="s">
        <v>30</v>
      </c>
      <c r="B10" s="104"/>
      <c r="C10" s="104"/>
      <c r="D10" s="104"/>
      <c r="E10" s="104"/>
      <c r="F10" s="104"/>
      <c r="G10" s="105"/>
    </row>
    <row r="11" spans="1:7">
      <c r="A11" s="95">
        <v>1</v>
      </c>
      <c r="B11" s="96" t="s">
        <v>35</v>
      </c>
      <c r="C11" s="97" t="s">
        <v>23</v>
      </c>
      <c r="D11" s="98">
        <f>179+1437.6</f>
        <v>1616.6</v>
      </c>
      <c r="E11" s="99"/>
      <c r="F11" s="99">
        <f t="shared" ref="F11:F33" si="1">D11*E11</f>
        <v>0</v>
      </c>
      <c r="G11" s="99"/>
    </row>
    <row r="12" spans="1:7">
      <c r="A12" s="106">
        <v>2</v>
      </c>
      <c r="B12" s="107" t="s">
        <v>37</v>
      </c>
      <c r="C12" s="108" t="s">
        <v>11</v>
      </c>
      <c r="D12" s="98">
        <v>22.88</v>
      </c>
      <c r="E12" s="99"/>
      <c r="F12" s="99">
        <f t="shared" si="1"/>
        <v>0</v>
      </c>
      <c r="G12" s="99" t="s">
        <v>19</v>
      </c>
    </row>
    <row r="13" spans="1:7">
      <c r="A13" s="106">
        <v>3</v>
      </c>
      <c r="B13" s="107" t="s">
        <v>38</v>
      </c>
      <c r="C13" s="108" t="s">
        <v>11</v>
      </c>
      <c r="D13" s="99">
        <v>1101.375</v>
      </c>
      <c r="E13" s="99"/>
      <c r="F13" s="99">
        <f t="shared" si="1"/>
        <v>0</v>
      </c>
      <c r="G13" s="99" t="s">
        <v>19</v>
      </c>
    </row>
    <row r="14" spans="1:7">
      <c r="A14" s="106">
        <v>4</v>
      </c>
      <c r="B14" s="107" t="s">
        <v>46</v>
      </c>
      <c r="C14" s="108" t="s">
        <v>47</v>
      </c>
      <c r="D14" s="98">
        <v>11</v>
      </c>
      <c r="E14" s="99"/>
      <c r="F14" s="99">
        <f t="shared" si="1"/>
        <v>0</v>
      </c>
      <c r="G14" s="99"/>
    </row>
    <row r="15" spans="1:7">
      <c r="A15" s="106">
        <v>5</v>
      </c>
      <c r="B15" s="107" t="s">
        <v>50</v>
      </c>
      <c r="C15" s="108" t="s">
        <v>11</v>
      </c>
      <c r="D15" s="98">
        <v>798.23</v>
      </c>
      <c r="E15" s="99"/>
      <c r="F15" s="99">
        <f t="shared" si="1"/>
        <v>0</v>
      </c>
      <c r="G15" s="99"/>
    </row>
    <row r="16" spans="1:7">
      <c r="A16" s="106">
        <v>6</v>
      </c>
      <c r="B16" s="107" t="s">
        <v>51</v>
      </c>
      <c r="C16" s="108" t="s">
        <v>11</v>
      </c>
      <c r="D16" s="98">
        <v>2422.184</v>
      </c>
      <c r="E16" s="109"/>
      <c r="F16" s="99">
        <f t="shared" si="1"/>
        <v>0</v>
      </c>
      <c r="G16" s="99"/>
    </row>
    <row r="17" spans="1:7">
      <c r="A17" s="106">
        <v>7</v>
      </c>
      <c r="B17" s="107" t="s">
        <v>52</v>
      </c>
      <c r="C17" s="108" t="s">
        <v>25</v>
      </c>
      <c r="D17" s="98">
        <v>43.69</v>
      </c>
      <c r="E17" s="99"/>
      <c r="F17" s="99">
        <f t="shared" si="1"/>
        <v>0</v>
      </c>
      <c r="G17" s="99"/>
    </row>
    <row r="18" spans="1:7">
      <c r="A18" s="106">
        <v>8</v>
      </c>
      <c r="B18" s="107" t="s">
        <v>53</v>
      </c>
      <c r="C18" s="108" t="s">
        <v>11</v>
      </c>
      <c r="D18" s="98">
        <v>402.57</v>
      </c>
      <c r="E18" s="99"/>
      <c r="F18" s="99">
        <f t="shared" si="1"/>
        <v>0</v>
      </c>
      <c r="G18" s="99"/>
    </row>
    <row r="19" spans="1:7">
      <c r="A19" s="106">
        <v>9</v>
      </c>
      <c r="B19" s="107" t="s">
        <v>54</v>
      </c>
      <c r="C19" s="108" t="s">
        <v>11</v>
      </c>
      <c r="D19" s="98">
        <v>651.215</v>
      </c>
      <c r="E19" s="99"/>
      <c r="F19" s="99">
        <f t="shared" si="1"/>
        <v>0</v>
      </c>
      <c r="G19" s="99"/>
    </row>
    <row r="20" spans="1:7">
      <c r="A20" s="106">
        <v>10</v>
      </c>
      <c r="B20" s="107" t="s">
        <v>57</v>
      </c>
      <c r="C20" s="108" t="s">
        <v>11</v>
      </c>
      <c r="D20" s="98">
        <v>20.48</v>
      </c>
      <c r="E20" s="99"/>
      <c r="F20" s="99">
        <f t="shared" si="1"/>
        <v>0</v>
      </c>
      <c r="G20" s="99" t="s">
        <v>19</v>
      </c>
    </row>
    <row r="21" spans="1:7">
      <c r="A21" s="106">
        <v>11</v>
      </c>
      <c r="B21" s="107" t="s">
        <v>59</v>
      </c>
      <c r="C21" s="108" t="s">
        <v>25</v>
      </c>
      <c r="D21" s="98">
        <f>6748.7+7.2</f>
        <v>6755.9</v>
      </c>
      <c r="E21" s="99"/>
      <c r="F21" s="99">
        <f t="shared" si="1"/>
        <v>0</v>
      </c>
      <c r="G21" s="99" t="s">
        <v>19</v>
      </c>
    </row>
    <row r="22" spans="1:7">
      <c r="A22" s="106">
        <v>12</v>
      </c>
      <c r="B22" s="107" t="s">
        <v>43</v>
      </c>
      <c r="C22" s="108" t="s">
        <v>11</v>
      </c>
      <c r="D22" s="98">
        <v>2.4</v>
      </c>
      <c r="E22" s="99"/>
      <c r="F22" s="99">
        <f t="shared" si="1"/>
        <v>0</v>
      </c>
      <c r="G22" s="99" t="s">
        <v>19</v>
      </c>
    </row>
    <row r="23" spans="1:7">
      <c r="A23" s="106">
        <v>13</v>
      </c>
      <c r="B23" s="107" t="s">
        <v>110</v>
      </c>
      <c r="C23" s="108" t="s">
        <v>11</v>
      </c>
      <c r="D23" s="98">
        <v>2884.684</v>
      </c>
      <c r="E23" s="99"/>
      <c r="F23" s="99">
        <f t="shared" si="1"/>
        <v>0</v>
      </c>
      <c r="G23" s="99" t="s">
        <v>19</v>
      </c>
    </row>
    <row r="24" spans="1:7">
      <c r="A24" s="106">
        <v>14</v>
      </c>
      <c r="B24" s="107" t="s">
        <v>83</v>
      </c>
      <c r="C24" s="108" t="s">
        <v>25</v>
      </c>
      <c r="D24" s="98">
        <v>294.33</v>
      </c>
      <c r="E24" s="99"/>
      <c r="F24" s="99">
        <f t="shared" si="1"/>
        <v>0</v>
      </c>
      <c r="G24" s="99"/>
    </row>
    <row r="25" spans="1:7">
      <c r="A25" s="106">
        <v>15</v>
      </c>
      <c r="B25" s="107" t="s">
        <v>46</v>
      </c>
      <c r="C25" s="108" t="s">
        <v>47</v>
      </c>
      <c r="D25" s="98">
        <v>2</v>
      </c>
      <c r="E25" s="99"/>
      <c r="F25" s="99">
        <f t="shared" si="1"/>
        <v>0</v>
      </c>
      <c r="G25" s="99"/>
    </row>
    <row r="26" spans="1:7">
      <c r="A26" s="106">
        <v>16</v>
      </c>
      <c r="B26" s="107" t="s">
        <v>48</v>
      </c>
      <c r="C26" s="108" t="s">
        <v>49</v>
      </c>
      <c r="D26" s="98">
        <v>0.288</v>
      </c>
      <c r="E26" s="99"/>
      <c r="F26" s="99">
        <f t="shared" si="1"/>
        <v>0</v>
      </c>
      <c r="G26" s="99" t="s">
        <v>19</v>
      </c>
    </row>
    <row r="27" spans="1:7">
      <c r="A27" s="106">
        <v>17</v>
      </c>
      <c r="B27" s="107" t="s">
        <v>84</v>
      </c>
      <c r="C27" s="108" t="s">
        <v>11</v>
      </c>
      <c r="D27" s="98">
        <v>150.12</v>
      </c>
      <c r="E27" s="99"/>
      <c r="F27" s="99">
        <f t="shared" si="1"/>
        <v>0</v>
      </c>
      <c r="G27" s="99"/>
    </row>
    <row r="28" spans="1:7">
      <c r="A28" s="106">
        <v>18</v>
      </c>
      <c r="B28" s="107" t="s">
        <v>111</v>
      </c>
      <c r="C28" s="108" t="s">
        <v>112</v>
      </c>
      <c r="D28" s="98">
        <v>3</v>
      </c>
      <c r="E28" s="99"/>
      <c r="F28" s="99">
        <f t="shared" si="1"/>
        <v>0</v>
      </c>
      <c r="G28" s="99"/>
    </row>
    <row r="29" spans="1:7">
      <c r="A29" s="106">
        <v>19</v>
      </c>
      <c r="B29" s="107" t="s">
        <v>14</v>
      </c>
      <c r="C29" s="108" t="s">
        <v>11</v>
      </c>
      <c r="D29" s="98">
        <v>1709.336</v>
      </c>
      <c r="E29" s="99"/>
      <c r="F29" s="99">
        <f t="shared" si="1"/>
        <v>0</v>
      </c>
      <c r="G29" s="99"/>
    </row>
    <row r="30" spans="1:7">
      <c r="A30" s="106">
        <v>20</v>
      </c>
      <c r="B30" s="107" t="s">
        <v>113</v>
      </c>
      <c r="C30" s="108" t="s">
        <v>25</v>
      </c>
      <c r="D30" s="98">
        <v>4792</v>
      </c>
      <c r="E30" s="99"/>
      <c r="F30" s="99">
        <f t="shared" si="1"/>
        <v>0</v>
      </c>
      <c r="G30" s="99"/>
    </row>
    <row r="31" spans="1:7">
      <c r="A31" s="106">
        <v>21</v>
      </c>
      <c r="B31" s="107" t="s">
        <v>114</v>
      </c>
      <c r="C31" s="108" t="s">
        <v>11</v>
      </c>
      <c r="D31" s="98">
        <v>47.92</v>
      </c>
      <c r="E31" s="99"/>
      <c r="F31" s="99">
        <f t="shared" si="1"/>
        <v>0</v>
      </c>
      <c r="G31" s="99"/>
    </row>
    <row r="32" spans="1:7">
      <c r="A32" s="106">
        <v>22</v>
      </c>
      <c r="B32" s="107" t="s">
        <v>72</v>
      </c>
      <c r="C32" s="108" t="s">
        <v>11</v>
      </c>
      <c r="D32" s="98">
        <v>6838.456</v>
      </c>
      <c r="E32" s="99"/>
      <c r="F32" s="99">
        <f t="shared" si="1"/>
        <v>0</v>
      </c>
      <c r="G32" s="99"/>
    </row>
    <row r="33" ht="15" customHeight="1" spans="1:7">
      <c r="A33" s="106">
        <v>23</v>
      </c>
      <c r="B33" s="107" t="s">
        <v>85</v>
      </c>
      <c r="C33" s="108" t="s">
        <v>11</v>
      </c>
      <c r="D33" s="98">
        <v>2771.712</v>
      </c>
      <c r="E33" s="99"/>
      <c r="F33" s="99">
        <f t="shared" si="1"/>
        <v>0</v>
      </c>
      <c r="G33" s="99"/>
    </row>
    <row r="34" ht="15" customHeight="1" spans="1:7">
      <c r="A34" s="100" t="s">
        <v>29</v>
      </c>
      <c r="B34" s="101"/>
      <c r="C34" s="101"/>
      <c r="D34" s="101"/>
      <c r="E34" s="102"/>
      <c r="F34" s="99">
        <f>SUM(F11:F33)</f>
        <v>0</v>
      </c>
      <c r="G34" s="99"/>
    </row>
    <row r="35" spans="1:7">
      <c r="A35" s="92" t="s">
        <v>60</v>
      </c>
      <c r="B35" s="93"/>
      <c r="C35" s="93"/>
      <c r="D35" s="93"/>
      <c r="E35" s="93"/>
      <c r="F35" s="93"/>
      <c r="G35" s="94"/>
    </row>
    <row r="36" spans="1:7">
      <c r="A36" s="106">
        <v>1</v>
      </c>
      <c r="B36" s="107" t="s">
        <v>61</v>
      </c>
      <c r="C36" s="108" t="s">
        <v>11</v>
      </c>
      <c r="D36" s="98">
        <f>987.568+876</f>
        <v>1863.568</v>
      </c>
      <c r="E36" s="99"/>
      <c r="F36" s="99">
        <f t="shared" ref="F36:F65" si="2">D36*E36</f>
        <v>0</v>
      </c>
      <c r="G36" s="99" t="s">
        <v>19</v>
      </c>
    </row>
    <row r="37" ht="33.75" spans="1:7">
      <c r="A37" s="106">
        <v>2</v>
      </c>
      <c r="B37" s="107" t="s">
        <v>62</v>
      </c>
      <c r="C37" s="108" t="s">
        <v>25</v>
      </c>
      <c r="D37" s="98">
        <f>45083.5+9954</f>
        <v>55037.5</v>
      </c>
      <c r="E37" s="99"/>
      <c r="F37" s="99">
        <f t="shared" si="2"/>
        <v>0</v>
      </c>
      <c r="G37" s="57" t="s">
        <v>63</v>
      </c>
    </row>
    <row r="38" spans="1:7">
      <c r="A38" s="106">
        <v>3</v>
      </c>
      <c r="B38" s="107" t="s">
        <v>46</v>
      </c>
      <c r="C38" s="108" t="s">
        <v>47</v>
      </c>
      <c r="D38" s="98">
        <f>39+5</f>
        <v>44</v>
      </c>
      <c r="E38" s="99"/>
      <c r="F38" s="99">
        <f t="shared" si="2"/>
        <v>0</v>
      </c>
      <c r="G38" s="99"/>
    </row>
    <row r="39" spans="1:7">
      <c r="A39" s="106">
        <v>4</v>
      </c>
      <c r="B39" s="107" t="s">
        <v>57</v>
      </c>
      <c r="C39" s="108" t="s">
        <v>11</v>
      </c>
      <c r="D39" s="98">
        <f>95.32+9.09</f>
        <v>104.41</v>
      </c>
      <c r="E39" s="99"/>
      <c r="F39" s="99">
        <f t="shared" si="2"/>
        <v>0</v>
      </c>
      <c r="G39" s="99" t="s">
        <v>19</v>
      </c>
    </row>
    <row r="40" spans="1:7">
      <c r="A40" s="106">
        <v>5</v>
      </c>
      <c r="B40" s="107" t="s">
        <v>115</v>
      </c>
      <c r="C40" s="108" t="s">
        <v>11</v>
      </c>
      <c r="D40" s="98">
        <v>18.9</v>
      </c>
      <c r="E40" s="99"/>
      <c r="F40" s="99">
        <f t="shared" si="2"/>
        <v>0</v>
      </c>
      <c r="G40" s="99" t="s">
        <v>19</v>
      </c>
    </row>
    <row r="41" spans="1:7">
      <c r="A41" s="106">
        <v>6</v>
      </c>
      <c r="B41" s="107" t="s">
        <v>65</v>
      </c>
      <c r="C41" s="108" t="s">
        <v>47</v>
      </c>
      <c r="D41" s="98">
        <f>187+56</f>
        <v>243</v>
      </c>
      <c r="E41" s="99"/>
      <c r="F41" s="99">
        <f t="shared" si="2"/>
        <v>0</v>
      </c>
      <c r="G41" s="99"/>
    </row>
    <row r="42" spans="1:7">
      <c r="A42" s="106">
        <v>7</v>
      </c>
      <c r="B42" s="107" t="s">
        <v>66</v>
      </c>
      <c r="C42" s="108" t="s">
        <v>25</v>
      </c>
      <c r="D42" s="98">
        <f>54644.156+13514.11</f>
        <v>68158.266</v>
      </c>
      <c r="E42" s="99"/>
      <c r="F42" s="99">
        <f t="shared" si="2"/>
        <v>0</v>
      </c>
      <c r="G42" s="99"/>
    </row>
    <row r="43" spans="1:7">
      <c r="A43" s="106">
        <v>8</v>
      </c>
      <c r="B43" s="107" t="s">
        <v>67</v>
      </c>
      <c r="C43" s="108" t="s">
        <v>25</v>
      </c>
      <c r="D43" s="98">
        <v>122.88</v>
      </c>
      <c r="E43" s="99"/>
      <c r="F43" s="99">
        <f t="shared" si="2"/>
        <v>0</v>
      </c>
      <c r="G43" s="99"/>
    </row>
    <row r="44" spans="1:7">
      <c r="A44" s="106">
        <v>9</v>
      </c>
      <c r="B44" s="107" t="s">
        <v>68</v>
      </c>
      <c r="C44" s="108" t="s">
        <v>25</v>
      </c>
      <c r="D44" s="98">
        <f>13956+3268</f>
        <v>17224</v>
      </c>
      <c r="E44" s="99"/>
      <c r="F44" s="99">
        <f t="shared" si="2"/>
        <v>0</v>
      </c>
      <c r="G44" s="99"/>
    </row>
    <row r="45" spans="1:7">
      <c r="A45" s="106">
        <v>10</v>
      </c>
      <c r="B45" s="107" t="s">
        <v>116</v>
      </c>
      <c r="C45" s="108" t="s">
        <v>25</v>
      </c>
      <c r="D45" s="98">
        <v>6570</v>
      </c>
      <c r="E45" s="99"/>
      <c r="F45" s="99">
        <f t="shared" si="2"/>
        <v>0</v>
      </c>
      <c r="G45" s="99"/>
    </row>
    <row r="46" spans="1:7">
      <c r="A46" s="106">
        <v>11</v>
      </c>
      <c r="B46" s="107" t="s">
        <v>69</v>
      </c>
      <c r="C46" s="108" t="s">
        <v>25</v>
      </c>
      <c r="D46" s="98">
        <f>7803.148+4934.11</f>
        <v>12737.258</v>
      </c>
      <c r="E46" s="99"/>
      <c r="F46" s="99">
        <f t="shared" si="2"/>
        <v>0</v>
      </c>
      <c r="G46" s="99"/>
    </row>
    <row r="47" spans="1:7">
      <c r="A47" s="106">
        <v>12</v>
      </c>
      <c r="B47" s="107" t="s">
        <v>59</v>
      </c>
      <c r="C47" s="108" t="s">
        <v>25</v>
      </c>
      <c r="D47" s="98">
        <f>4958.84+4398.2</f>
        <v>9357.04</v>
      </c>
      <c r="E47" s="99"/>
      <c r="F47" s="99">
        <f t="shared" si="2"/>
        <v>0</v>
      </c>
      <c r="G47" s="99" t="s">
        <v>19</v>
      </c>
    </row>
    <row r="48" spans="1:7">
      <c r="A48" s="106">
        <v>13</v>
      </c>
      <c r="B48" s="107" t="s">
        <v>14</v>
      </c>
      <c r="C48" s="108" t="s">
        <v>11</v>
      </c>
      <c r="D48" s="98">
        <f>1410.45+411.88</f>
        <v>1822.33</v>
      </c>
      <c r="E48" s="99"/>
      <c r="F48" s="99">
        <f t="shared" si="2"/>
        <v>0</v>
      </c>
      <c r="G48" s="99"/>
    </row>
    <row r="49" spans="1:7">
      <c r="A49" s="106">
        <v>14</v>
      </c>
      <c r="B49" s="107" t="s">
        <v>70</v>
      </c>
      <c r="C49" s="108" t="s">
        <v>25</v>
      </c>
      <c r="D49" s="98">
        <f>51920.068+14845</f>
        <v>66765.068</v>
      </c>
      <c r="E49" s="99"/>
      <c r="F49" s="99">
        <f t="shared" si="2"/>
        <v>0</v>
      </c>
      <c r="G49" s="99"/>
    </row>
    <row r="50" spans="1:7">
      <c r="A50" s="106">
        <v>15</v>
      </c>
      <c r="B50" s="107" t="s">
        <v>71</v>
      </c>
      <c r="C50" s="108" t="s">
        <v>23</v>
      </c>
      <c r="D50" s="98">
        <v>7382</v>
      </c>
      <c r="E50" s="99"/>
      <c r="F50" s="99">
        <f t="shared" si="2"/>
        <v>0</v>
      </c>
      <c r="G50" s="99"/>
    </row>
    <row r="51" spans="1:7">
      <c r="A51" s="106">
        <v>16</v>
      </c>
      <c r="B51" s="107" t="s">
        <v>12</v>
      </c>
      <c r="C51" s="108" t="s">
        <v>11</v>
      </c>
      <c r="D51" s="98">
        <f>2814.86+2233</f>
        <v>5047.86</v>
      </c>
      <c r="E51" s="99"/>
      <c r="F51" s="99">
        <f t="shared" si="2"/>
        <v>0</v>
      </c>
      <c r="G51" s="99"/>
    </row>
    <row r="52" spans="1:7">
      <c r="A52" s="106">
        <v>17</v>
      </c>
      <c r="B52" s="107" t="s">
        <v>72</v>
      </c>
      <c r="C52" s="108" t="s">
        <v>11</v>
      </c>
      <c r="D52" s="98">
        <f>9921.31+14.6</f>
        <v>9935.91</v>
      </c>
      <c r="E52" s="99"/>
      <c r="F52" s="99">
        <f t="shared" si="2"/>
        <v>0</v>
      </c>
      <c r="G52" s="99"/>
    </row>
    <row r="53" spans="1:7">
      <c r="A53" s="106">
        <v>18</v>
      </c>
      <c r="B53" s="107" t="s">
        <v>73</v>
      </c>
      <c r="C53" s="108" t="s">
        <v>47</v>
      </c>
      <c r="D53" s="98">
        <v>28</v>
      </c>
      <c r="E53" s="99"/>
      <c r="F53" s="99">
        <f t="shared" si="2"/>
        <v>0</v>
      </c>
      <c r="G53" s="99"/>
    </row>
    <row r="54" spans="1:7">
      <c r="A54" s="106">
        <v>19</v>
      </c>
      <c r="B54" s="107" t="s">
        <v>74</v>
      </c>
      <c r="C54" s="108" t="s">
        <v>75</v>
      </c>
      <c r="D54" s="98">
        <v>10</v>
      </c>
      <c r="E54" s="99"/>
      <c r="F54" s="99">
        <f t="shared" si="2"/>
        <v>0</v>
      </c>
      <c r="G54" s="99"/>
    </row>
    <row r="55" spans="1:7">
      <c r="A55" s="106">
        <v>20</v>
      </c>
      <c r="B55" s="107" t="s">
        <v>76</v>
      </c>
      <c r="C55" s="108" t="s">
        <v>75</v>
      </c>
      <c r="D55" s="98">
        <v>20</v>
      </c>
      <c r="E55" s="99"/>
      <c r="F55" s="99">
        <f t="shared" si="2"/>
        <v>0</v>
      </c>
      <c r="G55" s="99"/>
    </row>
    <row r="56" spans="1:7">
      <c r="A56" s="106">
        <v>21</v>
      </c>
      <c r="B56" s="107" t="s">
        <v>77</v>
      </c>
      <c r="C56" s="108" t="s">
        <v>75</v>
      </c>
      <c r="D56" s="98">
        <v>30</v>
      </c>
      <c r="E56" s="99"/>
      <c r="F56" s="99">
        <f t="shared" si="2"/>
        <v>0</v>
      </c>
      <c r="G56" s="99"/>
    </row>
    <row r="57" spans="1:7">
      <c r="A57" s="106">
        <v>22</v>
      </c>
      <c r="B57" s="107" t="s">
        <v>117</v>
      </c>
      <c r="C57" s="108" t="s">
        <v>23</v>
      </c>
      <c r="D57" s="98">
        <v>30</v>
      </c>
      <c r="E57" s="99"/>
      <c r="F57" s="99">
        <f t="shared" si="2"/>
        <v>0</v>
      </c>
      <c r="G57" s="99"/>
    </row>
    <row r="58" spans="1:7">
      <c r="A58" s="106">
        <v>23</v>
      </c>
      <c r="B58" s="107" t="s">
        <v>118</v>
      </c>
      <c r="C58" s="108" t="s">
        <v>11</v>
      </c>
      <c r="D58" s="98">
        <v>40</v>
      </c>
      <c r="E58" s="99"/>
      <c r="F58" s="99">
        <f t="shared" si="2"/>
        <v>0</v>
      </c>
      <c r="G58" s="99" t="s">
        <v>19</v>
      </c>
    </row>
    <row r="59" spans="1:7">
      <c r="A59" s="106">
        <v>24</v>
      </c>
      <c r="B59" s="107" t="s">
        <v>119</v>
      </c>
      <c r="C59" s="108" t="s">
        <v>11</v>
      </c>
      <c r="D59" s="98">
        <v>18.25</v>
      </c>
      <c r="E59" s="99"/>
      <c r="F59" s="99">
        <f t="shared" si="2"/>
        <v>0</v>
      </c>
      <c r="G59" s="99" t="s">
        <v>19</v>
      </c>
    </row>
    <row r="60" spans="1:7">
      <c r="A60" s="106">
        <v>25</v>
      </c>
      <c r="B60" s="107" t="s">
        <v>120</v>
      </c>
      <c r="C60" s="108" t="s">
        <v>25</v>
      </c>
      <c r="D60" s="98">
        <v>334</v>
      </c>
      <c r="E60" s="99"/>
      <c r="F60" s="99">
        <f t="shared" si="2"/>
        <v>0</v>
      </c>
      <c r="G60" s="99"/>
    </row>
    <row r="61" spans="1:7">
      <c r="A61" s="106">
        <v>26</v>
      </c>
      <c r="B61" s="107" t="s">
        <v>27</v>
      </c>
      <c r="C61" s="108" t="s">
        <v>11</v>
      </c>
      <c r="D61" s="98">
        <v>0.5</v>
      </c>
      <c r="E61" s="99"/>
      <c r="F61" s="99">
        <f t="shared" si="2"/>
        <v>0</v>
      </c>
      <c r="G61" s="99"/>
    </row>
    <row r="62" spans="1:7">
      <c r="A62" s="106">
        <v>27</v>
      </c>
      <c r="B62" s="107" t="s">
        <v>26</v>
      </c>
      <c r="C62" s="108" t="s">
        <v>25</v>
      </c>
      <c r="D62" s="98">
        <v>40</v>
      </c>
      <c r="E62" s="99"/>
      <c r="F62" s="99">
        <f t="shared" si="2"/>
        <v>0</v>
      </c>
      <c r="G62" s="99"/>
    </row>
    <row r="63" spans="1:7">
      <c r="A63" s="106">
        <v>28</v>
      </c>
      <c r="B63" s="107" t="s">
        <v>121</v>
      </c>
      <c r="C63" s="108" t="s">
        <v>11</v>
      </c>
      <c r="D63" s="98">
        <v>3.65</v>
      </c>
      <c r="E63" s="99"/>
      <c r="F63" s="99">
        <f t="shared" si="2"/>
        <v>0</v>
      </c>
      <c r="G63" s="99"/>
    </row>
    <row r="64" spans="1:7">
      <c r="A64" s="106">
        <v>29</v>
      </c>
      <c r="B64" s="107" t="s">
        <v>12</v>
      </c>
      <c r="C64" s="108" t="s">
        <v>11</v>
      </c>
      <c r="D64" s="98">
        <v>18.25</v>
      </c>
      <c r="E64" s="99"/>
      <c r="F64" s="99">
        <f t="shared" si="2"/>
        <v>0</v>
      </c>
      <c r="G64" s="99"/>
    </row>
    <row r="65" spans="1:7">
      <c r="A65" s="106">
        <v>30</v>
      </c>
      <c r="B65" s="107" t="s">
        <v>72</v>
      </c>
      <c r="C65" s="108" t="s">
        <v>11</v>
      </c>
      <c r="D65" s="98">
        <v>3649.02</v>
      </c>
      <c r="E65" s="99"/>
      <c r="F65" s="99">
        <f t="shared" si="2"/>
        <v>0</v>
      </c>
      <c r="G65" s="99"/>
    </row>
    <row r="66" spans="1:7">
      <c r="A66" s="110" t="s">
        <v>29</v>
      </c>
      <c r="B66" s="111"/>
      <c r="C66" s="111"/>
      <c r="D66" s="111"/>
      <c r="E66" s="112"/>
      <c r="F66" s="99">
        <f>SUM(F36:F65)</f>
        <v>0</v>
      </c>
      <c r="G66" s="99"/>
    </row>
    <row r="67" spans="1:7">
      <c r="A67" s="92" t="s">
        <v>81</v>
      </c>
      <c r="B67" s="93"/>
      <c r="C67" s="93"/>
      <c r="D67" s="93"/>
      <c r="E67" s="93"/>
      <c r="F67" s="93"/>
      <c r="G67" s="94"/>
    </row>
    <row r="68" spans="1:7">
      <c r="A68" s="106">
        <v>1</v>
      </c>
      <c r="B68" s="107" t="s">
        <v>34</v>
      </c>
      <c r="C68" s="108" t="s">
        <v>25</v>
      </c>
      <c r="D68" s="98">
        <v>2773</v>
      </c>
      <c r="E68" s="99"/>
      <c r="F68" s="99">
        <f t="shared" ref="F68:F80" si="3">D68*E68</f>
        <v>0</v>
      </c>
      <c r="G68" s="99"/>
    </row>
    <row r="69" spans="1:7">
      <c r="A69" s="106">
        <v>2</v>
      </c>
      <c r="B69" s="107" t="s">
        <v>35</v>
      </c>
      <c r="C69" s="108" t="s">
        <v>23</v>
      </c>
      <c r="D69" s="98">
        <v>551</v>
      </c>
      <c r="E69" s="99"/>
      <c r="F69" s="99">
        <f t="shared" si="3"/>
        <v>0</v>
      </c>
      <c r="G69" s="99"/>
    </row>
    <row r="70" spans="1:7">
      <c r="A70" s="106">
        <v>3</v>
      </c>
      <c r="B70" s="107" t="s">
        <v>43</v>
      </c>
      <c r="C70" s="108" t="s">
        <v>11</v>
      </c>
      <c r="D70" s="98">
        <v>10.8</v>
      </c>
      <c r="E70" s="99"/>
      <c r="F70" s="99">
        <f t="shared" si="3"/>
        <v>0</v>
      </c>
      <c r="G70" s="99" t="s">
        <v>19</v>
      </c>
    </row>
    <row r="71" spans="1:7">
      <c r="A71" s="106">
        <v>4</v>
      </c>
      <c r="B71" s="107" t="s">
        <v>45</v>
      </c>
      <c r="C71" s="108" t="s">
        <v>11</v>
      </c>
      <c r="D71" s="98">
        <v>1486.855</v>
      </c>
      <c r="E71" s="99"/>
      <c r="F71" s="99">
        <f t="shared" si="3"/>
        <v>0</v>
      </c>
      <c r="G71" s="99" t="s">
        <v>19</v>
      </c>
    </row>
    <row r="72" spans="1:7">
      <c r="A72" s="106">
        <v>5</v>
      </c>
      <c r="B72" s="107" t="s">
        <v>82</v>
      </c>
      <c r="C72" s="108" t="s">
        <v>11</v>
      </c>
      <c r="D72" s="98">
        <v>1737.738</v>
      </c>
      <c r="E72" s="99"/>
      <c r="F72" s="99">
        <f t="shared" si="3"/>
        <v>0</v>
      </c>
      <c r="G72" s="99" t="s">
        <v>19</v>
      </c>
    </row>
    <row r="73" spans="1:7">
      <c r="A73" s="106">
        <v>6</v>
      </c>
      <c r="B73" s="107" t="s">
        <v>83</v>
      </c>
      <c r="C73" s="108" t="s">
        <v>25</v>
      </c>
      <c r="D73" s="98">
        <v>72.459</v>
      </c>
      <c r="E73" s="99"/>
      <c r="F73" s="99">
        <f t="shared" si="3"/>
        <v>0</v>
      </c>
      <c r="G73" s="99"/>
    </row>
    <row r="74" spans="1:7">
      <c r="A74" s="106">
        <v>7</v>
      </c>
      <c r="B74" s="107" t="s">
        <v>46</v>
      </c>
      <c r="C74" s="108" t="s">
        <v>47</v>
      </c>
      <c r="D74" s="98">
        <v>8</v>
      </c>
      <c r="E74" s="99"/>
      <c r="F74" s="99">
        <f t="shared" si="3"/>
        <v>0</v>
      </c>
      <c r="G74" s="99"/>
    </row>
    <row r="75" spans="1:7">
      <c r="A75" s="106">
        <v>8</v>
      </c>
      <c r="B75" s="107" t="s">
        <v>48</v>
      </c>
      <c r="C75" s="108" t="s">
        <v>49</v>
      </c>
      <c r="D75" s="98">
        <v>2.084</v>
      </c>
      <c r="E75" s="99"/>
      <c r="F75" s="99">
        <f t="shared" si="3"/>
        <v>0</v>
      </c>
      <c r="G75" s="99"/>
    </row>
    <row r="76" spans="1:7">
      <c r="A76" s="106">
        <v>9</v>
      </c>
      <c r="B76" s="107" t="s">
        <v>84</v>
      </c>
      <c r="C76" s="108" t="s">
        <v>11</v>
      </c>
      <c r="D76" s="98">
        <v>747.44</v>
      </c>
      <c r="E76" s="99"/>
      <c r="F76" s="99">
        <f t="shared" si="3"/>
        <v>0</v>
      </c>
      <c r="G76" s="99"/>
    </row>
    <row r="77" spans="1:7">
      <c r="A77" s="106">
        <v>10</v>
      </c>
      <c r="B77" s="107" t="s">
        <v>59</v>
      </c>
      <c r="C77" s="108" t="s">
        <v>25</v>
      </c>
      <c r="D77" s="98">
        <v>21.6</v>
      </c>
      <c r="E77" s="99"/>
      <c r="F77" s="99">
        <f t="shared" si="3"/>
        <v>0</v>
      </c>
      <c r="G77" s="99" t="s">
        <v>19</v>
      </c>
    </row>
    <row r="78" spans="1:7">
      <c r="A78" s="106">
        <v>11</v>
      </c>
      <c r="B78" s="107" t="s">
        <v>14</v>
      </c>
      <c r="C78" s="108" t="s">
        <v>11</v>
      </c>
      <c r="D78" s="98">
        <v>521.537</v>
      </c>
      <c r="E78" s="99"/>
      <c r="F78" s="99">
        <f t="shared" si="3"/>
        <v>0</v>
      </c>
      <c r="G78" s="99"/>
    </row>
    <row r="79" spans="1:7">
      <c r="A79" s="106">
        <v>12</v>
      </c>
      <c r="B79" s="107" t="s">
        <v>72</v>
      </c>
      <c r="C79" s="108" t="s">
        <v>11</v>
      </c>
      <c r="D79" s="98">
        <v>7467.693</v>
      </c>
      <c r="E79" s="99"/>
      <c r="F79" s="99">
        <f t="shared" si="3"/>
        <v>0</v>
      </c>
      <c r="G79" s="99"/>
    </row>
    <row r="80" spans="1:7">
      <c r="A80" s="106">
        <v>13</v>
      </c>
      <c r="B80" s="107" t="s">
        <v>85</v>
      </c>
      <c r="C80" s="108" t="s">
        <v>11</v>
      </c>
      <c r="D80" s="98">
        <v>672.09</v>
      </c>
      <c r="E80" s="99"/>
      <c r="F80" s="99">
        <f t="shared" si="3"/>
        <v>0</v>
      </c>
      <c r="G80" s="99"/>
    </row>
    <row r="81" spans="1:7">
      <c r="A81" s="110" t="s">
        <v>29</v>
      </c>
      <c r="B81" s="111"/>
      <c r="C81" s="111"/>
      <c r="D81" s="111"/>
      <c r="E81" s="112"/>
      <c r="F81" s="99">
        <f>SUM(F68:F80)</f>
        <v>0</v>
      </c>
      <c r="G81" s="99"/>
    </row>
    <row r="82" spans="1:7">
      <c r="A82" s="92" t="s">
        <v>86</v>
      </c>
      <c r="B82" s="93"/>
      <c r="C82" s="93"/>
      <c r="D82" s="93"/>
      <c r="E82" s="93"/>
      <c r="F82" s="93"/>
      <c r="G82" s="94"/>
    </row>
    <row r="83" spans="1:7">
      <c r="A83" s="106">
        <v>1</v>
      </c>
      <c r="B83" s="107" t="s">
        <v>73</v>
      </c>
      <c r="C83" s="108" t="s">
        <v>47</v>
      </c>
      <c r="D83" s="98">
        <v>21</v>
      </c>
      <c r="E83" s="99"/>
      <c r="F83" s="99">
        <f>D83*E83</f>
        <v>0</v>
      </c>
      <c r="G83" s="99"/>
    </row>
    <row r="84" spans="1:7">
      <c r="A84" s="113" t="s">
        <v>29</v>
      </c>
      <c r="B84" s="114"/>
      <c r="C84" s="114"/>
      <c r="D84" s="114"/>
      <c r="E84" s="114"/>
      <c r="F84" s="115">
        <f>F83</f>
        <v>0</v>
      </c>
      <c r="G84" s="116"/>
    </row>
    <row r="85" spans="1:7">
      <c r="A85" s="117" t="s">
        <v>93</v>
      </c>
      <c r="B85" s="118"/>
      <c r="C85" s="118"/>
      <c r="D85" s="118"/>
      <c r="E85" s="119"/>
      <c r="F85" s="120">
        <f>F84+F81+F66+F34+F9</f>
        <v>0</v>
      </c>
      <c r="G85" s="24"/>
    </row>
    <row r="86" spans="1:7">
      <c r="A86" s="121" t="s">
        <v>94</v>
      </c>
      <c r="B86" s="118"/>
      <c r="C86" s="118"/>
      <c r="D86" s="118"/>
      <c r="E86" s="119"/>
      <c r="F86" s="120">
        <f>F85*0.03</f>
        <v>0</v>
      </c>
      <c r="G86" s="24"/>
    </row>
    <row r="87" spans="1:7">
      <c r="A87" s="122" t="s">
        <v>95</v>
      </c>
      <c r="B87" s="123"/>
      <c r="C87" s="123"/>
      <c r="D87" s="124"/>
      <c r="E87" s="124"/>
      <c r="F87" s="125">
        <f>F85+F86</f>
        <v>0</v>
      </c>
      <c r="G87" s="24"/>
    </row>
  </sheetData>
  <autoFilter xmlns:etc="http://www.wps.cn/officeDocument/2017/etCustomData" ref="A1:G87" etc:filterBottomFollowUsedRange="0">
    <extLst/>
  </autoFilter>
  <mergeCells count="15">
    <mergeCell ref="A1:F1"/>
    <mergeCell ref="A2:G2"/>
    <mergeCell ref="A4:G4"/>
    <mergeCell ref="A9:E9"/>
    <mergeCell ref="A10:G10"/>
    <mergeCell ref="A34:E34"/>
    <mergeCell ref="A35:G35"/>
    <mergeCell ref="A66:E66"/>
    <mergeCell ref="A67:G67"/>
    <mergeCell ref="A81:E81"/>
    <mergeCell ref="A82:G82"/>
    <mergeCell ref="A84:E84"/>
    <mergeCell ref="A85:E85"/>
    <mergeCell ref="A86:E86"/>
    <mergeCell ref="A87:E87"/>
  </mergeCells>
  <pageMargins left="0.75" right="0.75" top="1" bottom="1" header="0.5" footer="0.5"/>
  <pageSetup paperSize="9" scale="8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tabSelected="1" zoomScale="85" zoomScaleNormal="85" topLeftCell="A17" workbookViewId="0">
      <selection activeCell="B17" sqref="B16:B17"/>
    </sheetView>
  </sheetViews>
  <sheetFormatPr defaultColWidth="8.8" defaultRowHeight="14.25" outlineLevelCol="6"/>
  <cols>
    <col min="1" max="1" width="8.8" style="1"/>
    <col min="2" max="2" width="32.05" style="1" customWidth="1"/>
    <col min="3" max="3" width="10.2916666666667" style="1" customWidth="1"/>
    <col min="4" max="4" width="10.2916666666667" style="2" customWidth="1"/>
    <col min="5" max="5" width="11.8833333333333" style="3" customWidth="1"/>
    <col min="6" max="6" width="12.5" style="2" customWidth="1"/>
    <col min="7" max="7" width="10.2916666666667" style="2" customWidth="1"/>
    <col min="9" max="9" width="12.625"/>
  </cols>
  <sheetData>
    <row r="1" spans="1:7">
      <c r="A1" s="4" t="s">
        <v>122</v>
      </c>
      <c r="B1" s="4"/>
      <c r="C1" s="4"/>
      <c r="D1" s="5"/>
      <c r="E1" s="6"/>
      <c r="F1" s="7"/>
    </row>
    <row r="2" ht="22" customHeight="1" spans="1:7">
      <c r="A2" s="8" t="s">
        <v>123</v>
      </c>
      <c r="B2" s="9"/>
      <c r="C2" s="9"/>
      <c r="D2" s="10"/>
      <c r="E2" s="11"/>
      <c r="F2" s="9"/>
      <c r="G2" s="12"/>
    </row>
    <row r="3" ht="42.75" spans="1:7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7" t="s">
        <v>8</v>
      </c>
    </row>
    <row r="4" ht="24" customHeight="1" spans="1:7">
      <c r="A4" s="18" t="s">
        <v>9</v>
      </c>
      <c r="B4" s="18"/>
      <c r="C4" s="18"/>
      <c r="D4" s="18"/>
      <c r="E4" s="18"/>
      <c r="F4" s="18"/>
      <c r="G4" s="18"/>
    </row>
    <row r="5" ht="22" customHeight="1" spans="1:7">
      <c r="A5" s="19">
        <v>1</v>
      </c>
      <c r="B5" s="20" t="s">
        <v>124</v>
      </c>
      <c r="C5" s="19" t="s">
        <v>11</v>
      </c>
      <c r="D5" s="21">
        <v>40533.536</v>
      </c>
      <c r="E5" s="22"/>
      <c r="F5" s="23">
        <f t="shared" ref="F5:F18" si="0">D5*E5</f>
        <v>0</v>
      </c>
      <c r="G5" s="24"/>
    </row>
    <row r="6" ht="22" customHeight="1" spans="1:7">
      <c r="A6" s="25">
        <v>2</v>
      </c>
      <c r="B6" s="26" t="s">
        <v>12</v>
      </c>
      <c r="C6" s="27" t="s">
        <v>11</v>
      </c>
      <c r="D6" s="28">
        <v>40818.256</v>
      </c>
      <c r="E6" s="29"/>
      <c r="F6" s="30">
        <f t="shared" si="0"/>
        <v>0</v>
      </c>
      <c r="G6" s="31"/>
    </row>
    <row r="7" ht="22" customHeight="1" spans="1:7">
      <c r="A7" s="32">
        <v>3</v>
      </c>
      <c r="B7" s="33" t="s">
        <v>13</v>
      </c>
      <c r="C7" s="34" t="s">
        <v>11</v>
      </c>
      <c r="D7" s="35">
        <v>74613.412</v>
      </c>
      <c r="E7" s="22"/>
      <c r="F7" s="36">
        <f t="shared" si="0"/>
        <v>0</v>
      </c>
      <c r="G7" s="24"/>
    </row>
    <row r="8" ht="22" customHeight="1" spans="1:7">
      <c r="A8" s="32">
        <v>4</v>
      </c>
      <c r="B8" s="37" t="s">
        <v>125</v>
      </c>
      <c r="C8" s="34" t="s">
        <v>11</v>
      </c>
      <c r="D8" s="35">
        <v>16686.597</v>
      </c>
      <c r="E8" s="22"/>
      <c r="F8" s="36">
        <f t="shared" si="0"/>
        <v>0</v>
      </c>
      <c r="G8" s="24"/>
    </row>
    <row r="9" ht="22" customHeight="1" spans="1:7">
      <c r="A9" s="32">
        <v>5</v>
      </c>
      <c r="B9" s="33" t="s">
        <v>15</v>
      </c>
      <c r="C9" s="34" t="s">
        <v>11</v>
      </c>
      <c r="D9" s="35">
        <v>16686.997</v>
      </c>
      <c r="E9" s="22"/>
      <c r="F9" s="36">
        <f t="shared" si="0"/>
        <v>0</v>
      </c>
      <c r="G9" s="24"/>
    </row>
    <row r="10" ht="22" customHeight="1" spans="1:7">
      <c r="A10" s="32">
        <v>6</v>
      </c>
      <c r="B10" s="33" t="s">
        <v>16</v>
      </c>
      <c r="C10" s="34" t="s">
        <v>11</v>
      </c>
      <c r="D10" s="35">
        <v>2465.45</v>
      </c>
      <c r="E10" s="22"/>
      <c r="F10" s="36">
        <f t="shared" si="0"/>
        <v>0</v>
      </c>
      <c r="G10" s="24"/>
    </row>
    <row r="11" ht="22" customHeight="1" spans="1:7">
      <c r="A11" s="32">
        <v>7</v>
      </c>
      <c r="B11" s="33" t="s">
        <v>126</v>
      </c>
      <c r="C11" s="34" t="s">
        <v>11</v>
      </c>
      <c r="D11" s="35">
        <v>17916.36</v>
      </c>
      <c r="E11" s="22"/>
      <c r="F11" s="36">
        <f t="shared" si="0"/>
        <v>0</v>
      </c>
      <c r="G11" s="24"/>
    </row>
    <row r="12" ht="22" customHeight="1" spans="1:7">
      <c r="A12" s="32">
        <v>8</v>
      </c>
      <c r="B12" s="33" t="s">
        <v>18</v>
      </c>
      <c r="C12" s="34" t="s">
        <v>11</v>
      </c>
      <c r="D12" s="35">
        <v>2193.7</v>
      </c>
      <c r="E12" s="22"/>
      <c r="F12" s="36">
        <f t="shared" si="0"/>
        <v>0</v>
      </c>
      <c r="G12" s="38" t="s">
        <v>19</v>
      </c>
    </row>
    <row r="13" ht="22" customHeight="1" spans="1:7">
      <c r="A13" s="32">
        <v>9</v>
      </c>
      <c r="B13" s="33" t="s">
        <v>20</v>
      </c>
      <c r="C13" s="34" t="s">
        <v>11</v>
      </c>
      <c r="D13" s="35">
        <v>4607.54</v>
      </c>
      <c r="E13" s="22"/>
      <c r="F13" s="36">
        <f t="shared" si="0"/>
        <v>0</v>
      </c>
      <c r="G13" s="38" t="s">
        <v>19</v>
      </c>
    </row>
    <row r="14" ht="22" customHeight="1" spans="1:7">
      <c r="A14" s="32">
        <v>10</v>
      </c>
      <c r="B14" s="33" t="s">
        <v>117</v>
      </c>
      <c r="C14" s="34" t="s">
        <v>23</v>
      </c>
      <c r="D14" s="35">
        <v>8994.8</v>
      </c>
      <c r="E14" s="22"/>
      <c r="F14" s="36">
        <f t="shared" si="0"/>
        <v>0</v>
      </c>
      <c r="G14" s="38" t="s">
        <v>19</v>
      </c>
    </row>
    <row r="15" ht="22" customHeight="1" spans="1:7">
      <c r="A15" s="32">
        <v>11</v>
      </c>
      <c r="B15" s="33" t="s">
        <v>24</v>
      </c>
      <c r="C15" s="34" t="s">
        <v>25</v>
      </c>
      <c r="D15" s="35">
        <v>731.22</v>
      </c>
      <c r="E15" s="22"/>
      <c r="F15" s="36">
        <f t="shared" si="0"/>
        <v>0</v>
      </c>
      <c r="G15" s="24"/>
    </row>
    <row r="16" ht="22" customHeight="1" spans="1:7">
      <c r="A16" s="32">
        <v>12</v>
      </c>
      <c r="B16" s="33" t="s">
        <v>26</v>
      </c>
      <c r="C16" s="34" t="s">
        <v>25</v>
      </c>
      <c r="D16" s="35">
        <v>3267.9</v>
      </c>
      <c r="E16" s="22"/>
      <c r="F16" s="36">
        <f t="shared" si="0"/>
        <v>0</v>
      </c>
      <c r="G16" s="38" t="s">
        <v>19</v>
      </c>
    </row>
    <row r="17" ht="22" customHeight="1" spans="1:7">
      <c r="A17" s="32">
        <v>13</v>
      </c>
      <c r="B17" s="33" t="s">
        <v>27</v>
      </c>
      <c r="C17" s="34" t="s">
        <v>11</v>
      </c>
      <c r="D17" s="35">
        <v>29.12</v>
      </c>
      <c r="E17" s="22"/>
      <c r="F17" s="36">
        <f t="shared" si="0"/>
        <v>0</v>
      </c>
      <c r="G17" s="38" t="s">
        <v>19</v>
      </c>
    </row>
    <row r="18" ht="22" customHeight="1" spans="1:7">
      <c r="A18" s="32">
        <v>14</v>
      </c>
      <c r="B18" s="33" t="s">
        <v>127</v>
      </c>
      <c r="C18" s="34" t="s">
        <v>11</v>
      </c>
      <c r="D18" s="39">
        <v>40533.536</v>
      </c>
      <c r="E18" s="22"/>
      <c r="F18" s="36">
        <f t="shared" si="0"/>
        <v>0</v>
      </c>
      <c r="G18" s="24"/>
    </row>
    <row r="19" ht="22" customHeight="1" spans="1:7">
      <c r="A19" s="40" t="s">
        <v>29</v>
      </c>
      <c r="B19" s="41"/>
      <c r="C19" s="41"/>
      <c r="D19" s="42"/>
      <c r="E19" s="43"/>
      <c r="F19" s="44">
        <f>SUM(F5:F18)</f>
        <v>0</v>
      </c>
      <c r="G19" s="45"/>
    </row>
    <row r="20" ht="22" customHeight="1" spans="1:7">
      <c r="A20" s="46" t="s">
        <v>30</v>
      </c>
      <c r="B20" s="47"/>
      <c r="C20" s="47"/>
      <c r="D20" s="47"/>
      <c r="E20" s="47"/>
      <c r="F20" s="47"/>
      <c r="G20" s="48"/>
    </row>
    <row r="21" ht="22" customHeight="1" spans="1:7">
      <c r="A21" s="25">
        <v>1</v>
      </c>
      <c r="B21" s="26" t="s">
        <v>43</v>
      </c>
      <c r="C21" s="27" t="s">
        <v>11</v>
      </c>
      <c r="D21" s="28">
        <v>5.7</v>
      </c>
      <c r="E21" s="29"/>
      <c r="F21" s="30">
        <f t="shared" ref="F21:F41" si="1">D21*E21</f>
        <v>0</v>
      </c>
      <c r="G21" s="49" t="s">
        <v>19</v>
      </c>
    </row>
    <row r="22" ht="22" customHeight="1" spans="1:7">
      <c r="A22" s="32">
        <v>2</v>
      </c>
      <c r="B22" s="33" t="s">
        <v>48</v>
      </c>
      <c r="C22" s="34" t="s">
        <v>49</v>
      </c>
      <c r="D22" s="35">
        <v>0.684</v>
      </c>
      <c r="E22" s="22"/>
      <c r="F22" s="36">
        <f t="shared" si="1"/>
        <v>0</v>
      </c>
      <c r="G22" s="49" t="s">
        <v>19</v>
      </c>
    </row>
    <row r="23" ht="22" customHeight="1" spans="1:7">
      <c r="A23" s="32">
        <v>3</v>
      </c>
      <c r="B23" s="33" t="s">
        <v>59</v>
      </c>
      <c r="C23" s="34" t="s">
        <v>25</v>
      </c>
      <c r="D23" s="35">
        <v>14.4</v>
      </c>
      <c r="E23" s="22"/>
      <c r="F23" s="36">
        <f t="shared" si="1"/>
        <v>0</v>
      </c>
      <c r="G23" s="50"/>
    </row>
    <row r="24" ht="22" customHeight="1" spans="1:7">
      <c r="A24" s="32">
        <v>4</v>
      </c>
      <c r="B24" s="33" t="s">
        <v>128</v>
      </c>
      <c r="C24" s="34" t="s">
        <v>112</v>
      </c>
      <c r="D24" s="35">
        <v>3</v>
      </c>
      <c r="E24" s="22"/>
      <c r="F24" s="36">
        <f t="shared" si="1"/>
        <v>0</v>
      </c>
      <c r="G24" s="50"/>
    </row>
    <row r="25" ht="22" customHeight="1" spans="1:7">
      <c r="A25" s="32">
        <v>5</v>
      </c>
      <c r="B25" s="33" t="s">
        <v>129</v>
      </c>
      <c r="C25" s="34" t="s">
        <v>112</v>
      </c>
      <c r="D25" s="35">
        <v>1</v>
      </c>
      <c r="E25" s="22"/>
      <c r="F25" s="36">
        <f t="shared" si="1"/>
        <v>0</v>
      </c>
      <c r="G25" s="50"/>
    </row>
    <row r="26" ht="22" customHeight="1" spans="1:7">
      <c r="A26" s="32">
        <v>6</v>
      </c>
      <c r="B26" s="33" t="s">
        <v>130</v>
      </c>
      <c r="C26" s="34" t="s">
        <v>112</v>
      </c>
      <c r="D26" s="35">
        <v>3</v>
      </c>
      <c r="E26" s="22"/>
      <c r="F26" s="36">
        <f t="shared" si="1"/>
        <v>0</v>
      </c>
      <c r="G26" s="50"/>
    </row>
    <row r="27" ht="22" customHeight="1" spans="1:7">
      <c r="A27" s="32">
        <v>7</v>
      </c>
      <c r="B27" s="33" t="s">
        <v>51</v>
      </c>
      <c r="C27" s="34" t="s">
        <v>11</v>
      </c>
      <c r="D27" s="35">
        <v>55.296</v>
      </c>
      <c r="E27" s="22"/>
      <c r="F27" s="36">
        <f t="shared" si="1"/>
        <v>0</v>
      </c>
      <c r="G27" s="49"/>
    </row>
    <row r="28" ht="22" customHeight="1" spans="1:7">
      <c r="A28" s="32">
        <v>8</v>
      </c>
      <c r="B28" s="33" t="s">
        <v>50</v>
      </c>
      <c r="C28" s="34" t="s">
        <v>11</v>
      </c>
      <c r="D28" s="35">
        <v>13.824</v>
      </c>
      <c r="E28" s="22"/>
      <c r="F28" s="36">
        <f t="shared" si="1"/>
        <v>0</v>
      </c>
      <c r="G28" s="50"/>
    </row>
    <row r="29" ht="22" customHeight="1" spans="1:7">
      <c r="A29" s="32">
        <v>9</v>
      </c>
      <c r="B29" s="33" t="s">
        <v>53</v>
      </c>
      <c r="C29" s="34" t="s">
        <v>11</v>
      </c>
      <c r="D29" s="51">
        <v>1.44</v>
      </c>
      <c r="E29" s="22"/>
      <c r="F29" s="36">
        <f t="shared" si="1"/>
        <v>0</v>
      </c>
      <c r="G29" s="52"/>
    </row>
    <row r="30" ht="22" customHeight="1" spans="1:7">
      <c r="A30" s="32">
        <v>10</v>
      </c>
      <c r="B30" s="33" t="s">
        <v>54</v>
      </c>
      <c r="C30" s="34" t="s">
        <v>11</v>
      </c>
      <c r="D30" s="53">
        <v>6.975</v>
      </c>
      <c r="E30" s="22"/>
      <c r="F30" s="36">
        <f t="shared" si="1"/>
        <v>0</v>
      </c>
      <c r="G30" s="52"/>
    </row>
    <row r="31" ht="22" customHeight="1" spans="1:7">
      <c r="A31" s="32">
        <v>11</v>
      </c>
      <c r="B31" s="33" t="s">
        <v>131</v>
      </c>
      <c r="C31" s="34" t="s">
        <v>11</v>
      </c>
      <c r="D31" s="53">
        <v>920.783</v>
      </c>
      <c r="E31" s="22"/>
      <c r="F31" s="36">
        <f t="shared" si="1"/>
        <v>0</v>
      </c>
      <c r="G31" s="54"/>
    </row>
    <row r="32" ht="22" customHeight="1" spans="1:7">
      <c r="A32" s="32">
        <v>12</v>
      </c>
      <c r="B32" s="33" t="s">
        <v>132</v>
      </c>
      <c r="C32" s="34" t="s">
        <v>11</v>
      </c>
      <c r="D32" s="53">
        <v>16903.934</v>
      </c>
      <c r="E32" s="22"/>
      <c r="F32" s="36">
        <f t="shared" si="1"/>
        <v>0</v>
      </c>
      <c r="G32" s="50"/>
    </row>
    <row r="33" ht="22" customHeight="1" spans="1:7">
      <c r="A33" s="32">
        <v>13</v>
      </c>
      <c r="B33" s="33" t="s">
        <v>125</v>
      </c>
      <c r="C33" s="34" t="s">
        <v>11</v>
      </c>
      <c r="D33" s="55">
        <v>4225.942</v>
      </c>
      <c r="E33" s="22"/>
      <c r="F33" s="36">
        <f t="shared" si="1"/>
        <v>0</v>
      </c>
      <c r="G33" s="49"/>
    </row>
    <row r="34" ht="22" customHeight="1" spans="1:7">
      <c r="A34" s="32">
        <v>14</v>
      </c>
      <c r="B34" s="33" t="s">
        <v>84</v>
      </c>
      <c r="C34" s="34" t="s">
        <v>11</v>
      </c>
      <c r="D34" s="35">
        <v>872.04</v>
      </c>
      <c r="E34" s="22"/>
      <c r="F34" s="36">
        <f t="shared" si="1"/>
        <v>0</v>
      </c>
      <c r="G34" s="49" t="s">
        <v>19</v>
      </c>
    </row>
    <row r="35" ht="22" customHeight="1" spans="1:7">
      <c r="A35" s="32">
        <v>15</v>
      </c>
      <c r="B35" s="33" t="s">
        <v>85</v>
      </c>
      <c r="C35" s="34" t="s">
        <v>11</v>
      </c>
      <c r="D35" s="35">
        <v>6256.638</v>
      </c>
      <c r="E35" s="22"/>
      <c r="F35" s="36">
        <f t="shared" si="1"/>
        <v>0</v>
      </c>
      <c r="G35" s="50"/>
    </row>
    <row r="36" ht="22" customHeight="1" spans="1:7">
      <c r="A36" s="32">
        <v>16</v>
      </c>
      <c r="B36" s="33" t="s">
        <v>83</v>
      </c>
      <c r="C36" s="34" t="s">
        <v>25</v>
      </c>
      <c r="D36" s="35">
        <v>863.448</v>
      </c>
      <c r="E36" s="22"/>
      <c r="F36" s="36">
        <f t="shared" si="1"/>
        <v>0</v>
      </c>
      <c r="G36" s="50"/>
    </row>
    <row r="37" ht="22" customHeight="1" spans="1:7">
      <c r="A37" s="32">
        <v>17</v>
      </c>
      <c r="B37" s="33" t="s">
        <v>110</v>
      </c>
      <c r="C37" s="34" t="s">
        <v>11</v>
      </c>
      <c r="D37" s="35">
        <v>7425.826</v>
      </c>
      <c r="E37" s="22"/>
      <c r="F37" s="36">
        <f t="shared" si="1"/>
        <v>0</v>
      </c>
      <c r="G37" s="49" t="s">
        <v>19</v>
      </c>
    </row>
    <row r="38" ht="22" customHeight="1" spans="1:7">
      <c r="A38" s="32">
        <v>18</v>
      </c>
      <c r="B38" s="33" t="s">
        <v>35</v>
      </c>
      <c r="C38" s="34" t="s">
        <v>23</v>
      </c>
      <c r="D38" s="35">
        <v>4358.88</v>
      </c>
      <c r="E38" s="22"/>
      <c r="F38" s="36">
        <f t="shared" si="1"/>
        <v>0</v>
      </c>
      <c r="G38" s="49" t="s">
        <v>19</v>
      </c>
    </row>
    <row r="39" ht="22" customHeight="1" spans="1:7">
      <c r="A39" s="32">
        <v>19</v>
      </c>
      <c r="B39" s="33" t="s">
        <v>113</v>
      </c>
      <c r="C39" s="34" t="s">
        <v>25</v>
      </c>
      <c r="D39" s="35">
        <v>9606.2</v>
      </c>
      <c r="E39" s="22"/>
      <c r="F39" s="36">
        <f t="shared" si="1"/>
        <v>0</v>
      </c>
      <c r="G39" s="49"/>
    </row>
    <row r="40" ht="22" customHeight="1" spans="1:7">
      <c r="A40" s="32">
        <v>20</v>
      </c>
      <c r="B40" s="33" t="s">
        <v>114</v>
      </c>
      <c r="C40" s="34" t="s">
        <v>11</v>
      </c>
      <c r="D40" s="35">
        <v>145.296</v>
      </c>
      <c r="E40" s="22"/>
      <c r="F40" s="36">
        <f t="shared" si="1"/>
        <v>0</v>
      </c>
      <c r="G40" s="49"/>
    </row>
    <row r="41" ht="22" customHeight="1" spans="1:7">
      <c r="A41" s="32">
        <v>21</v>
      </c>
      <c r="B41" s="33" t="s">
        <v>46</v>
      </c>
      <c r="C41" s="34" t="s">
        <v>47</v>
      </c>
      <c r="D41" s="35">
        <v>9</v>
      </c>
      <c r="E41" s="22"/>
      <c r="F41" s="36">
        <f t="shared" si="1"/>
        <v>0</v>
      </c>
      <c r="G41" s="49" t="s">
        <v>19</v>
      </c>
    </row>
    <row r="42" ht="22" customHeight="1" spans="1:7">
      <c r="A42" s="40" t="s">
        <v>29</v>
      </c>
      <c r="B42" s="41"/>
      <c r="C42" s="41"/>
      <c r="D42" s="42"/>
      <c r="E42" s="43"/>
      <c r="F42" s="44">
        <f>SUM(F21:F41)</f>
        <v>0</v>
      </c>
      <c r="G42" s="45"/>
    </row>
    <row r="43" ht="22" customHeight="1" spans="1:7">
      <c r="A43" s="46" t="s">
        <v>60</v>
      </c>
      <c r="B43" s="47"/>
      <c r="C43" s="47"/>
      <c r="D43" s="47"/>
      <c r="E43" s="47"/>
      <c r="F43" s="47"/>
      <c r="G43" s="48"/>
    </row>
    <row r="44" ht="22" customHeight="1" spans="1:7">
      <c r="A44" s="25">
        <v>1</v>
      </c>
      <c r="B44" s="26" t="s">
        <v>132</v>
      </c>
      <c r="C44" s="27" t="s">
        <v>11</v>
      </c>
      <c r="D44" s="28">
        <v>5857.626</v>
      </c>
      <c r="E44" s="29"/>
      <c r="F44" s="30">
        <f t="shared" ref="F44:F65" si="2">D44*E44</f>
        <v>0</v>
      </c>
      <c r="G44" s="54"/>
    </row>
    <row r="45" ht="22" customHeight="1" spans="1:7">
      <c r="A45" s="32">
        <v>2</v>
      </c>
      <c r="B45" s="33" t="s">
        <v>125</v>
      </c>
      <c r="C45" s="34" t="s">
        <v>11</v>
      </c>
      <c r="D45" s="35">
        <v>665.914</v>
      </c>
      <c r="E45" s="22"/>
      <c r="F45" s="36">
        <f t="shared" si="2"/>
        <v>0</v>
      </c>
      <c r="G45" s="50"/>
    </row>
    <row r="46" ht="22" customHeight="1" spans="1:7">
      <c r="A46" s="32">
        <v>3</v>
      </c>
      <c r="B46" s="56" t="s">
        <v>121</v>
      </c>
      <c r="C46" s="34" t="s">
        <v>11</v>
      </c>
      <c r="D46" s="35">
        <v>3.15</v>
      </c>
      <c r="E46" s="22"/>
      <c r="F46" s="36">
        <f t="shared" si="2"/>
        <v>0</v>
      </c>
      <c r="G46" s="50"/>
    </row>
    <row r="47" ht="22" customHeight="1" spans="1:7">
      <c r="A47" s="32">
        <v>4</v>
      </c>
      <c r="B47" s="56" t="s">
        <v>16</v>
      </c>
      <c r="C47" s="34" t="s">
        <v>11</v>
      </c>
      <c r="D47" s="35">
        <v>12.6</v>
      </c>
      <c r="E47" s="22"/>
      <c r="F47" s="36">
        <f t="shared" si="2"/>
        <v>0</v>
      </c>
      <c r="G47" s="50"/>
    </row>
    <row r="48" ht="22" customHeight="1" spans="1:7">
      <c r="A48" s="32">
        <v>5</v>
      </c>
      <c r="B48" s="56" t="s">
        <v>12</v>
      </c>
      <c r="C48" s="34" t="s">
        <v>11</v>
      </c>
      <c r="D48" s="35">
        <v>15.75</v>
      </c>
      <c r="E48" s="22"/>
      <c r="F48" s="36">
        <f t="shared" si="2"/>
        <v>0</v>
      </c>
      <c r="G48" s="50"/>
    </row>
    <row r="49" ht="22" customHeight="1" spans="1:7">
      <c r="A49" s="32">
        <v>6</v>
      </c>
      <c r="B49" s="56" t="s">
        <v>85</v>
      </c>
      <c r="C49" s="34" t="s">
        <v>11</v>
      </c>
      <c r="D49" s="35">
        <v>3538</v>
      </c>
      <c r="E49" s="22"/>
      <c r="F49" s="36">
        <f t="shared" si="2"/>
        <v>0</v>
      </c>
      <c r="G49" s="50"/>
    </row>
    <row r="50" ht="22" customHeight="1" spans="1:7">
      <c r="A50" s="32">
        <v>7</v>
      </c>
      <c r="B50" s="56" t="s">
        <v>66</v>
      </c>
      <c r="C50" s="34" t="s">
        <v>25</v>
      </c>
      <c r="D50" s="35">
        <v>29792.64</v>
      </c>
      <c r="E50" s="22"/>
      <c r="F50" s="36">
        <f t="shared" si="2"/>
        <v>0</v>
      </c>
      <c r="G50" s="50"/>
    </row>
    <row r="51" ht="22" customHeight="1" spans="1:7">
      <c r="A51" s="32">
        <v>8</v>
      </c>
      <c r="B51" s="56" t="s">
        <v>68</v>
      </c>
      <c r="C51" s="34" t="s">
        <v>25</v>
      </c>
      <c r="D51" s="35">
        <v>2362</v>
      </c>
      <c r="E51" s="22"/>
      <c r="F51" s="36">
        <f t="shared" si="2"/>
        <v>0</v>
      </c>
      <c r="G51" s="50"/>
    </row>
    <row r="52" ht="22" customHeight="1" spans="1:7">
      <c r="A52" s="32">
        <v>9</v>
      </c>
      <c r="B52" s="56" t="s">
        <v>70</v>
      </c>
      <c r="C52" s="34" t="s">
        <v>25</v>
      </c>
      <c r="D52" s="35">
        <v>29727.5</v>
      </c>
      <c r="E52" s="22"/>
      <c r="F52" s="36">
        <f t="shared" si="2"/>
        <v>0</v>
      </c>
      <c r="G52" s="50"/>
    </row>
    <row r="53" ht="39" customHeight="1" spans="1:7">
      <c r="A53" s="32">
        <v>10</v>
      </c>
      <c r="B53" s="56" t="s">
        <v>62</v>
      </c>
      <c r="C53" s="34" t="s">
        <v>25</v>
      </c>
      <c r="D53" s="35">
        <v>29727.5</v>
      </c>
      <c r="E53" s="22"/>
      <c r="F53" s="36">
        <f t="shared" si="2"/>
        <v>0</v>
      </c>
      <c r="G53" s="57" t="s">
        <v>63</v>
      </c>
    </row>
    <row r="54" ht="22" customHeight="1" spans="1:7">
      <c r="A54" s="32">
        <v>11</v>
      </c>
      <c r="B54" s="56" t="s">
        <v>120</v>
      </c>
      <c r="C54" s="34" t="s">
        <v>25</v>
      </c>
      <c r="D54" s="35">
        <v>734</v>
      </c>
      <c r="E54" s="22"/>
      <c r="F54" s="36">
        <f t="shared" si="2"/>
        <v>0</v>
      </c>
      <c r="G54" s="49"/>
    </row>
    <row r="55" ht="22" customHeight="1" spans="1:7">
      <c r="A55" s="32">
        <v>12</v>
      </c>
      <c r="B55" s="56" t="s">
        <v>98</v>
      </c>
      <c r="C55" s="34" t="s">
        <v>11</v>
      </c>
      <c r="D55" s="35">
        <v>4.725</v>
      </c>
      <c r="E55" s="22"/>
      <c r="F55" s="36">
        <f t="shared" si="2"/>
        <v>0</v>
      </c>
      <c r="G55" s="49" t="s">
        <v>19</v>
      </c>
    </row>
    <row r="56" ht="22" customHeight="1" spans="1:7">
      <c r="A56" s="32">
        <v>13</v>
      </c>
      <c r="B56" s="56" t="s">
        <v>59</v>
      </c>
      <c r="C56" s="34" t="s">
        <v>25</v>
      </c>
      <c r="D56" s="35">
        <v>37.8</v>
      </c>
      <c r="E56" s="22"/>
      <c r="F56" s="36">
        <f t="shared" si="2"/>
        <v>0</v>
      </c>
      <c r="G56" s="49" t="s">
        <v>19</v>
      </c>
    </row>
    <row r="57" ht="22" customHeight="1" spans="1:7">
      <c r="A57" s="32">
        <v>14</v>
      </c>
      <c r="B57" s="56" t="s">
        <v>46</v>
      </c>
      <c r="C57" s="34" t="s">
        <v>47</v>
      </c>
      <c r="D57" s="35">
        <v>12</v>
      </c>
      <c r="E57" s="22"/>
      <c r="F57" s="36">
        <f t="shared" si="2"/>
        <v>0</v>
      </c>
      <c r="G57" s="49"/>
    </row>
    <row r="58" ht="22" customHeight="1" spans="1:7">
      <c r="A58" s="32">
        <v>15</v>
      </c>
      <c r="B58" s="56" t="s">
        <v>65</v>
      </c>
      <c r="C58" s="34" t="s">
        <v>47</v>
      </c>
      <c r="D58" s="35">
        <v>93</v>
      </c>
      <c r="E58" s="22"/>
      <c r="F58" s="36">
        <f t="shared" si="2"/>
        <v>0</v>
      </c>
      <c r="G58" s="49"/>
    </row>
    <row r="59" ht="22" customHeight="1" spans="1:7">
      <c r="A59" s="32">
        <v>16</v>
      </c>
      <c r="B59" s="56" t="s">
        <v>57</v>
      </c>
      <c r="C59" s="34" t="s">
        <v>11</v>
      </c>
      <c r="D59" s="35">
        <v>16.16</v>
      </c>
      <c r="E59" s="22"/>
      <c r="F59" s="36">
        <f t="shared" si="2"/>
        <v>0</v>
      </c>
      <c r="G59" s="49" t="s">
        <v>19</v>
      </c>
    </row>
    <row r="60" ht="22" customHeight="1" spans="1:7">
      <c r="A60" s="32">
        <v>17</v>
      </c>
      <c r="B60" s="56" t="s">
        <v>69</v>
      </c>
      <c r="C60" s="34" t="s">
        <v>25</v>
      </c>
      <c r="D60" s="35">
        <v>76.64</v>
      </c>
      <c r="E60" s="22"/>
      <c r="F60" s="36">
        <f t="shared" si="2"/>
        <v>0</v>
      </c>
      <c r="G60" s="49"/>
    </row>
    <row r="61" ht="22" customHeight="1" spans="1:7">
      <c r="A61" s="32">
        <v>18</v>
      </c>
      <c r="B61" s="56" t="s">
        <v>118</v>
      </c>
      <c r="C61" s="34" t="s">
        <v>11</v>
      </c>
      <c r="D61" s="35">
        <v>27.25</v>
      </c>
      <c r="E61" s="22"/>
      <c r="F61" s="36">
        <f t="shared" si="2"/>
        <v>0</v>
      </c>
      <c r="G61" s="49" t="s">
        <v>19</v>
      </c>
    </row>
    <row r="62" ht="22" customHeight="1" spans="1:7">
      <c r="A62" s="32">
        <v>19</v>
      </c>
      <c r="B62" s="56" t="s">
        <v>119</v>
      </c>
      <c r="C62" s="34" t="s">
        <v>11</v>
      </c>
      <c r="D62" s="35">
        <v>15.75</v>
      </c>
      <c r="E62" s="22"/>
      <c r="F62" s="36">
        <f t="shared" si="2"/>
        <v>0</v>
      </c>
      <c r="G62" s="49" t="s">
        <v>19</v>
      </c>
    </row>
    <row r="63" ht="22" customHeight="1" spans="1:7">
      <c r="A63" s="32">
        <v>20</v>
      </c>
      <c r="B63" s="56" t="s">
        <v>117</v>
      </c>
      <c r="C63" s="34" t="s">
        <v>23</v>
      </c>
      <c r="D63" s="35">
        <v>25</v>
      </c>
      <c r="E63" s="22"/>
      <c r="F63" s="36">
        <f t="shared" si="2"/>
        <v>0</v>
      </c>
      <c r="G63" s="49"/>
    </row>
    <row r="64" ht="22" customHeight="1" spans="1:7">
      <c r="A64" s="32">
        <v>21</v>
      </c>
      <c r="B64" s="56" t="s">
        <v>26</v>
      </c>
      <c r="C64" s="34" t="s">
        <v>25</v>
      </c>
      <c r="D64" s="35">
        <v>35</v>
      </c>
      <c r="E64" s="22"/>
      <c r="F64" s="36">
        <f t="shared" si="2"/>
        <v>0</v>
      </c>
      <c r="G64" s="49" t="s">
        <v>19</v>
      </c>
    </row>
    <row r="65" ht="22" customHeight="1" spans="1:7">
      <c r="A65" s="58">
        <v>22</v>
      </c>
      <c r="B65" s="59" t="s">
        <v>27</v>
      </c>
      <c r="C65" s="60" t="s">
        <v>11</v>
      </c>
      <c r="D65" s="51">
        <v>0.5</v>
      </c>
      <c r="E65" s="61"/>
      <c r="F65" s="62">
        <f t="shared" si="2"/>
        <v>0</v>
      </c>
      <c r="G65" s="63" t="s">
        <v>19</v>
      </c>
    </row>
    <row r="66" ht="22" customHeight="1" spans="1:7">
      <c r="A66" s="46" t="s">
        <v>29</v>
      </c>
      <c r="B66" s="47"/>
      <c r="C66" s="47"/>
      <c r="D66" s="47"/>
      <c r="E66" s="48"/>
      <c r="F66" s="64">
        <f>SUM(F44:F65)</f>
        <v>0</v>
      </c>
      <c r="G66" s="24"/>
    </row>
    <row r="67" ht="22" customHeight="1" spans="1:7">
      <c r="A67" s="46" t="s">
        <v>133</v>
      </c>
      <c r="B67" s="47"/>
      <c r="C67" s="47"/>
      <c r="D67" s="47"/>
      <c r="E67" s="47"/>
      <c r="F67" s="47"/>
      <c r="G67" s="48"/>
    </row>
    <row r="68" ht="22" customHeight="1" spans="1:7">
      <c r="A68" s="65">
        <v>1</v>
      </c>
      <c r="B68" s="66" t="s">
        <v>134</v>
      </c>
      <c r="C68" s="65" t="s">
        <v>23</v>
      </c>
      <c r="D68" s="67">
        <v>12</v>
      </c>
      <c r="E68" s="61"/>
      <c r="F68" s="23">
        <f>D68*E68</f>
        <v>0</v>
      </c>
      <c r="G68" s="38"/>
    </row>
    <row r="69" ht="22" customHeight="1" spans="1:7">
      <c r="A69" s="46" t="s">
        <v>29</v>
      </c>
      <c r="B69" s="47"/>
      <c r="C69" s="47"/>
      <c r="D69" s="47"/>
      <c r="E69" s="48"/>
      <c r="F69" s="68">
        <f>SUM(F68:F68)</f>
        <v>0</v>
      </c>
      <c r="G69" s="31"/>
    </row>
    <row r="70" ht="22" customHeight="1" spans="1:7">
      <c r="A70" s="69" t="s">
        <v>93</v>
      </c>
      <c r="B70" s="70"/>
      <c r="C70" s="70"/>
      <c r="D70" s="71"/>
      <c r="E70" s="72"/>
      <c r="F70" s="73">
        <f>F69+F66+F42+F19</f>
        <v>0</v>
      </c>
      <c r="G70" s="24"/>
    </row>
    <row r="71" ht="22" customHeight="1" spans="1:7">
      <c r="A71" s="74" t="s">
        <v>135</v>
      </c>
      <c r="B71" s="75"/>
      <c r="C71" s="75"/>
      <c r="D71" s="76"/>
      <c r="E71" s="77"/>
      <c r="F71" s="73">
        <f>F70*0.03</f>
        <v>0</v>
      </c>
      <c r="G71" s="24"/>
    </row>
    <row r="72" ht="22" customHeight="1" spans="1:7">
      <c r="A72" s="78" t="s">
        <v>95</v>
      </c>
      <c r="B72" s="79"/>
      <c r="C72" s="79"/>
      <c r="D72" s="80"/>
      <c r="E72" s="81"/>
      <c r="F72" s="73">
        <f>F70+F71</f>
        <v>0</v>
      </c>
      <c r="G72" s="24"/>
    </row>
  </sheetData>
  <autoFilter xmlns:etc="http://www.wps.cn/officeDocument/2017/etCustomData" ref="A1:G72" etc:filterBottomFollowUsedRange="0">
    <extLst/>
  </autoFilter>
  <mergeCells count="11">
    <mergeCell ref="A1:F1"/>
    <mergeCell ref="A2:G2"/>
    <mergeCell ref="A4:G4"/>
    <mergeCell ref="A20:G20"/>
    <mergeCell ref="A43:G43"/>
    <mergeCell ref="A66:E66"/>
    <mergeCell ref="A67:G67"/>
    <mergeCell ref="A69:E69"/>
    <mergeCell ref="A70:E70"/>
    <mergeCell ref="A71:E71"/>
    <mergeCell ref="A72:E72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工程量1</vt:lpstr>
      <vt:lpstr>工程量2</vt:lpstr>
      <vt:lpstr>工程量3</vt:lpstr>
      <vt:lpstr>工程量4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陈聪</cp:lastModifiedBy>
  <dcterms:created xsi:type="dcterms:W3CDTF">2025-11-07T16:26:00Z</dcterms:created>
  <dcterms:modified xsi:type="dcterms:W3CDTF">2026-01-09T00:57:53Z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2025-12-04T11:30:23Z</vt:filetime>
  </property>
  <property fmtid="{D5CDD505-2E9C-101B-9397-08002B2CF9AE}" pid="4" name="ICV">
    <vt:lpwstr>E502AE6091A84639B8AC096BEC4A0080_13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